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kova\Desktop\Matúšková\ROZPOČET\Rozpočet 2019\Rozpočet N+V\"/>
    </mc:Choice>
  </mc:AlternateContent>
  <bookViews>
    <workbookView xWindow="0" yWindow="120" windowWidth="25200" windowHeight="11475"/>
  </bookViews>
  <sheets>
    <sheet name="návrh " sheetId="1" r:id="rId1"/>
    <sheet name="Hárok2" sheetId="2" r:id="rId2"/>
    <sheet name="Hárok3" sheetId="3" r:id="rId3"/>
    <sheet name="Hárok1" sheetId="4" r:id="rId4"/>
  </sheets>
  <externalReferences>
    <externalReference r:id="rId5"/>
  </externalReferences>
  <definedNames>
    <definedName name="_xlnm.Print_Titles" localSheetId="0">'návrh '!$A:$C</definedName>
    <definedName name="_xlnm.Print_Area" localSheetId="1">Hárok2!$A$1:$BD$105</definedName>
    <definedName name="_xlnm.Print_Area" localSheetId="0">'návrh '!$A$1:$BD$104</definedName>
  </definedNames>
  <calcPr calcId="162913"/>
</workbook>
</file>

<file path=xl/calcChain.xml><?xml version="1.0" encoding="utf-8"?>
<calcChain xmlns="http://schemas.openxmlformats.org/spreadsheetml/2006/main">
  <c r="BI105" i="2" l="1"/>
  <c r="BG105" i="2"/>
  <c r="BF105" i="2"/>
  <c r="BE105" i="2"/>
  <c r="AZ101" i="2"/>
  <c r="AX101" i="2"/>
  <c r="AW101" i="2"/>
  <c r="AV101" i="2"/>
  <c r="AT101" i="2"/>
  <c r="AS101" i="2"/>
  <c r="AR101" i="2"/>
  <c r="AN101" i="2"/>
  <c r="AL101" i="2"/>
  <c r="AJ101" i="2"/>
  <c r="AG101" i="2"/>
  <c r="AF101" i="2"/>
  <c r="AD101" i="2"/>
  <c r="AC101" i="2"/>
  <c r="AB101" i="2"/>
  <c r="Z101" i="2"/>
  <c r="Y101" i="2"/>
  <c r="X101" i="2"/>
  <c r="V101" i="2"/>
  <c r="U101" i="2"/>
  <c r="T101" i="2"/>
  <c r="R101" i="2"/>
  <c r="Q101" i="2"/>
  <c r="P101" i="2"/>
  <c r="O101" i="2"/>
  <c r="N101" i="2"/>
  <c r="M101" i="2"/>
  <c r="L101" i="2"/>
  <c r="J101" i="2"/>
  <c r="I101" i="2"/>
  <c r="H101" i="2"/>
  <c r="G101" i="2"/>
  <c r="E101" i="2"/>
  <c r="D101" i="2"/>
  <c r="AZ97" i="2"/>
  <c r="AZ102" i="2" s="1"/>
  <c r="AX97" i="2"/>
  <c r="AX102" i="2" s="1"/>
  <c r="AW97" i="2"/>
  <c r="AW102" i="2" s="1"/>
  <c r="AV97" i="2"/>
  <c r="AV102" i="2" s="1"/>
  <c r="AT97" i="2"/>
  <c r="AT102" i="2" s="1"/>
  <c r="AS97" i="2"/>
  <c r="AS102" i="2" s="1"/>
  <c r="AR97" i="2"/>
  <c r="AR102" i="2" s="1"/>
  <c r="AN97" i="2"/>
  <c r="AN102" i="2" s="1"/>
  <c r="AL97" i="2"/>
  <c r="AL102" i="2" s="1"/>
  <c r="AJ97" i="2"/>
  <c r="AJ102" i="2" s="1"/>
  <c r="AG97" i="2"/>
  <c r="AG102" i="2" s="1"/>
  <c r="AF97" i="2"/>
  <c r="AF102" i="2" s="1"/>
  <c r="AD97" i="2"/>
  <c r="AD102" i="2" s="1"/>
  <c r="AC97" i="2"/>
  <c r="AC102" i="2" s="1"/>
  <c r="AB97" i="2"/>
  <c r="AB102" i="2" s="1"/>
  <c r="Z97" i="2"/>
  <c r="Z102" i="2" s="1"/>
  <c r="Y97" i="2"/>
  <c r="Y102" i="2" s="1"/>
  <c r="X97" i="2"/>
  <c r="X102" i="2" s="1"/>
  <c r="V97" i="2"/>
  <c r="V102" i="2" s="1"/>
  <c r="U97" i="2"/>
  <c r="U102" i="2" s="1"/>
  <c r="T97" i="2"/>
  <c r="T102" i="2" s="1"/>
  <c r="R97" i="2"/>
  <c r="Q97" i="2"/>
  <c r="Q102" i="2" s="1"/>
  <c r="P97" i="2"/>
  <c r="O97" i="2"/>
  <c r="O102" i="2" s="1"/>
  <c r="N97" i="2"/>
  <c r="M97" i="2"/>
  <c r="M102" i="2" s="1"/>
  <c r="L97" i="2"/>
  <c r="J97" i="2"/>
  <c r="I97" i="2"/>
  <c r="I102" i="2" s="1"/>
  <c r="H97" i="2"/>
  <c r="G97" i="2"/>
  <c r="E97" i="2"/>
  <c r="D97" i="2"/>
  <c r="BH96" i="2"/>
  <c r="BE96" i="2"/>
  <c r="BD96" i="2"/>
  <c r="BF96" i="2" s="1"/>
  <c r="BB96" i="2"/>
  <c r="AY96" i="2"/>
  <c r="AU96" i="2"/>
  <c r="AO96" i="2"/>
  <c r="AK96" i="2"/>
  <c r="AI96" i="2"/>
  <c r="AE96" i="2"/>
  <c r="AA96" i="2"/>
  <c r="W96" i="2"/>
  <c r="S96" i="2"/>
  <c r="K96" i="2"/>
  <c r="F96" i="2"/>
  <c r="BH95" i="2"/>
  <c r="BE95" i="2"/>
  <c r="BD95" i="2"/>
  <c r="BF95" i="2" s="1"/>
  <c r="BB95" i="2"/>
  <c r="BI95" i="2" s="1"/>
  <c r="BA95" i="2"/>
  <c r="AY95" i="2"/>
  <c r="AQ95" i="2"/>
  <c r="AM95" i="2"/>
  <c r="AI95" i="2"/>
  <c r="AA95" i="2"/>
  <c r="W95" i="2"/>
  <c r="S95" i="2"/>
  <c r="F95" i="2"/>
  <c r="BC95" i="2" s="1"/>
  <c r="BH94" i="2"/>
  <c r="BE94" i="2"/>
  <c r="BD94" i="2"/>
  <c r="BF94" i="2" s="1"/>
  <c r="BB94" i="2"/>
  <c r="BA94" i="2"/>
  <c r="BI94" i="2" s="1"/>
  <c r="AY94" i="2"/>
  <c r="AQ94" i="2"/>
  <c r="AM94" i="2"/>
  <c r="AI94" i="2"/>
  <c r="AA94" i="2"/>
  <c r="W94" i="2"/>
  <c r="S94" i="2"/>
  <c r="F94" i="2"/>
  <c r="BC94" i="2" s="1"/>
  <c r="BH93" i="2"/>
  <c r="BE93" i="2"/>
  <c r="BD93" i="2"/>
  <c r="BF93" i="2" s="1"/>
  <c r="BB93" i="2"/>
  <c r="BA93" i="2"/>
  <c r="BI93" i="2" s="1"/>
  <c r="AY93" i="2"/>
  <c r="AQ93" i="2"/>
  <c r="AM93" i="2"/>
  <c r="AI93" i="2"/>
  <c r="AA93" i="2"/>
  <c r="W93" i="2"/>
  <c r="S93" i="2"/>
  <c r="F93" i="2"/>
  <c r="BC93" i="2" s="1"/>
  <c r="BH92" i="2"/>
  <c r="BE92" i="2"/>
  <c r="BD92" i="2"/>
  <c r="BF92" i="2" s="1"/>
  <c r="BB92" i="2"/>
  <c r="BA92" i="2"/>
  <c r="BI92" i="2" s="1"/>
  <c r="AY92" i="2"/>
  <c r="AQ92" i="2"/>
  <c r="AM92" i="2"/>
  <c r="AI92" i="2"/>
  <c r="AA92" i="2"/>
  <c r="W92" i="2"/>
  <c r="S92" i="2"/>
  <c r="F92" i="2"/>
  <c r="BC92" i="2" s="1"/>
  <c r="BH91" i="2"/>
  <c r="BE91" i="2"/>
  <c r="BF91" i="2" s="1"/>
  <c r="BB91" i="2"/>
  <c r="BA91" i="2"/>
  <c r="BI91" i="2" s="1"/>
  <c r="AY91" i="2"/>
  <c r="AQ91" i="2"/>
  <c r="AM91" i="2"/>
  <c r="AI91" i="2"/>
  <c r="AA91" i="2"/>
  <c r="W91" i="2"/>
  <c r="S91" i="2"/>
  <c r="K91" i="2"/>
  <c r="F91" i="2"/>
  <c r="BC91" i="2" s="1"/>
  <c r="BH90" i="2"/>
  <c r="BE90" i="2"/>
  <c r="BD90" i="2"/>
  <c r="BF90" i="2" s="1"/>
  <c r="BB90" i="2"/>
  <c r="BA90" i="2"/>
  <c r="BI90" i="2" s="1"/>
  <c r="AY90" i="2"/>
  <c r="AQ90" i="2"/>
  <c r="AM90" i="2"/>
  <c r="AI90" i="2"/>
  <c r="AA90" i="2"/>
  <c r="W90" i="2"/>
  <c r="S90" i="2"/>
  <c r="F90" i="2"/>
  <c r="BC90" i="2" s="1"/>
  <c r="BE89" i="2"/>
  <c r="BD89" i="2"/>
  <c r="BF89" i="2" s="1"/>
  <c r="BA89" i="2"/>
  <c r="AY89" i="2"/>
  <c r="AQ89" i="2"/>
  <c r="AP89" i="2"/>
  <c r="AM89" i="2"/>
  <c r="AI89" i="2"/>
  <c r="AE89" i="2"/>
  <c r="AA89" i="2"/>
  <c r="W89" i="2"/>
  <c r="S89" i="2"/>
  <c r="K89" i="2"/>
  <c r="F89" i="2"/>
  <c r="BC89" i="2" s="1"/>
  <c r="BH88" i="2"/>
  <c r="BE88" i="2"/>
  <c r="BD88" i="2"/>
  <c r="BF88" i="2" s="1"/>
  <c r="BB88" i="2"/>
  <c r="BA88" i="2"/>
  <c r="BI88" i="2" s="1"/>
  <c r="AY88" i="2"/>
  <c r="AQ88" i="2"/>
  <c r="AM88" i="2"/>
  <c r="AI88" i="2"/>
  <c r="AE88" i="2"/>
  <c r="AA88" i="2"/>
  <c r="W88" i="2"/>
  <c r="S88" i="2"/>
  <c r="F88" i="2"/>
  <c r="BC88" i="2" s="1"/>
  <c r="BH87" i="2"/>
  <c r="BE87" i="2"/>
  <c r="BF87" i="2" s="1"/>
  <c r="BB87" i="2"/>
  <c r="BA87" i="2"/>
  <c r="BI87" i="2" s="1"/>
  <c r="AY87" i="2"/>
  <c r="AQ87" i="2"/>
  <c r="AM87" i="2"/>
  <c r="AI87" i="2"/>
  <c r="AE87" i="2"/>
  <c r="AA87" i="2"/>
  <c r="W87" i="2"/>
  <c r="S87" i="2"/>
  <c r="K87" i="2"/>
  <c r="F87" i="2"/>
  <c r="BC87" i="2" s="1"/>
  <c r="BH86" i="2"/>
  <c r="BE86" i="2"/>
  <c r="BD86" i="2"/>
  <c r="BF86" i="2" s="1"/>
  <c r="BB86" i="2"/>
  <c r="BI86" i="2" s="1"/>
  <c r="BA86" i="2"/>
  <c r="AY86" i="2"/>
  <c r="AQ86" i="2"/>
  <c r="AM86" i="2"/>
  <c r="AI86" i="2"/>
  <c r="AE86" i="2"/>
  <c r="AA86" i="2"/>
  <c r="W86" i="2"/>
  <c r="S86" i="2"/>
  <c r="F86" i="2"/>
  <c r="BC86" i="2" s="1"/>
  <c r="BH85" i="2"/>
  <c r="BE85" i="2"/>
  <c r="BD85" i="2"/>
  <c r="BF85" i="2" s="1"/>
  <c r="BB85" i="2"/>
  <c r="BA85" i="2"/>
  <c r="BI85" i="2" s="1"/>
  <c r="AY85" i="2"/>
  <c r="AQ85" i="2"/>
  <c r="AM85" i="2"/>
  <c r="AI85" i="2"/>
  <c r="AE85" i="2"/>
  <c r="AA85" i="2"/>
  <c r="W85" i="2"/>
  <c r="S85" i="2"/>
  <c r="BC85" i="2" s="1"/>
  <c r="F85" i="2"/>
  <c r="BH84" i="2"/>
  <c r="BE84" i="2"/>
  <c r="BD84" i="2"/>
  <c r="BF84" i="2" s="1"/>
  <c r="BB84" i="2"/>
  <c r="BI84" i="2" s="1"/>
  <c r="BA84" i="2"/>
  <c r="AY84" i="2"/>
  <c r="AQ84" i="2"/>
  <c r="AM84" i="2"/>
  <c r="AI84" i="2"/>
  <c r="AE84" i="2"/>
  <c r="AA84" i="2"/>
  <c r="W84" i="2"/>
  <c r="S84" i="2"/>
  <c r="F84" i="2"/>
  <c r="BC84" i="2" s="1"/>
  <c r="BH83" i="2"/>
  <c r="BE83" i="2"/>
  <c r="BD83" i="2"/>
  <c r="BF83" i="2" s="1"/>
  <c r="BB83" i="2"/>
  <c r="BA83" i="2"/>
  <c r="BI83" i="2" s="1"/>
  <c r="AY83" i="2"/>
  <c r="AQ83" i="2"/>
  <c r="AM83" i="2"/>
  <c r="AI83" i="2"/>
  <c r="AE83" i="2"/>
  <c r="AA83" i="2"/>
  <c r="W83" i="2"/>
  <c r="S83" i="2"/>
  <c r="BC83" i="2" s="1"/>
  <c r="F83" i="2"/>
  <c r="BH82" i="2"/>
  <c r="BE82" i="2"/>
  <c r="BD82" i="2"/>
  <c r="BF82" i="2" s="1"/>
  <c r="BB82" i="2"/>
  <c r="BI82" i="2" s="1"/>
  <c r="BA82" i="2"/>
  <c r="AY82" i="2"/>
  <c r="AQ82" i="2"/>
  <c r="AM82" i="2"/>
  <c r="AI82" i="2"/>
  <c r="AE82" i="2"/>
  <c r="AA82" i="2"/>
  <c r="W82" i="2"/>
  <c r="S82" i="2"/>
  <c r="K82" i="2"/>
  <c r="F82" i="2"/>
  <c r="BC82" i="2" s="1"/>
  <c r="BH81" i="2"/>
  <c r="BE81" i="2"/>
  <c r="BD81" i="2"/>
  <c r="BF81" i="2" s="1"/>
  <c r="BB81" i="2"/>
  <c r="BA81" i="2"/>
  <c r="BI81" i="2" s="1"/>
  <c r="AY81" i="2"/>
  <c r="AQ81" i="2"/>
  <c r="AM81" i="2"/>
  <c r="AI81" i="2"/>
  <c r="AE81" i="2"/>
  <c r="AA81" i="2"/>
  <c r="W81" i="2"/>
  <c r="S81" i="2"/>
  <c r="K81" i="2"/>
  <c r="F81" i="2"/>
  <c r="BC81" i="2" s="1"/>
  <c r="BH80" i="2"/>
  <c r="BE80" i="2"/>
  <c r="BD80" i="2"/>
  <c r="BF80" i="2" s="1"/>
  <c r="BB80" i="2"/>
  <c r="BA80" i="2"/>
  <c r="BI80" i="2" s="1"/>
  <c r="AY80" i="2"/>
  <c r="AQ80" i="2"/>
  <c r="AM80" i="2"/>
  <c r="AI80" i="2"/>
  <c r="AE80" i="2"/>
  <c r="AA80" i="2"/>
  <c r="W80" i="2"/>
  <c r="S80" i="2"/>
  <c r="K80" i="2"/>
  <c r="F80" i="2"/>
  <c r="BC80" i="2" s="1"/>
  <c r="BH79" i="2"/>
  <c r="BE79" i="2"/>
  <c r="BD79" i="2"/>
  <c r="BF79" i="2" s="1"/>
  <c r="BB79" i="2"/>
  <c r="BA79" i="2"/>
  <c r="BI79" i="2" s="1"/>
  <c r="AY79" i="2"/>
  <c r="AQ79" i="2"/>
  <c r="AM79" i="2"/>
  <c r="AI79" i="2"/>
  <c r="AE79" i="2"/>
  <c r="AA79" i="2"/>
  <c r="W79" i="2"/>
  <c r="S79" i="2"/>
  <c r="F79" i="2"/>
  <c r="BC79" i="2" s="1"/>
  <c r="BH78" i="2"/>
  <c r="BE78" i="2"/>
  <c r="BF78" i="2" s="1"/>
  <c r="BB78" i="2"/>
  <c r="BA78" i="2"/>
  <c r="BI78" i="2" s="1"/>
  <c r="AY78" i="2"/>
  <c r="AQ78" i="2"/>
  <c r="AM78" i="2"/>
  <c r="AI78" i="2"/>
  <c r="AE78" i="2"/>
  <c r="AA78" i="2"/>
  <c r="W78" i="2"/>
  <c r="S78" i="2"/>
  <c r="F78" i="2"/>
  <c r="BC78" i="2" s="1"/>
  <c r="BH77" i="2"/>
  <c r="BE77" i="2"/>
  <c r="BD77" i="2"/>
  <c r="BF77" i="2" s="1"/>
  <c r="BB77" i="2"/>
  <c r="BA77" i="2"/>
  <c r="BI77" i="2" s="1"/>
  <c r="AY77" i="2"/>
  <c r="AQ77" i="2"/>
  <c r="AM77" i="2"/>
  <c r="AI77" i="2"/>
  <c r="AE77" i="2"/>
  <c r="AA77" i="2"/>
  <c r="W77" i="2"/>
  <c r="S77" i="2"/>
  <c r="BC77" i="2" s="1"/>
  <c r="F77" i="2"/>
  <c r="BH76" i="2"/>
  <c r="BF76" i="2"/>
  <c r="BE76" i="2"/>
  <c r="BB76" i="2"/>
  <c r="BA76" i="2"/>
  <c r="BI76" i="2" s="1"/>
  <c r="AY76" i="2"/>
  <c r="AQ76" i="2"/>
  <c r="AM76" i="2"/>
  <c r="AI76" i="2"/>
  <c r="AE76" i="2"/>
  <c r="AA76" i="2"/>
  <c r="W76" i="2"/>
  <c r="S76" i="2"/>
  <c r="BC76" i="2" s="1"/>
  <c r="F76" i="2"/>
  <c r="BH75" i="2"/>
  <c r="BE75" i="2"/>
  <c r="BD75" i="2"/>
  <c r="BF75" i="2" s="1"/>
  <c r="BB75" i="2"/>
  <c r="BA75" i="2"/>
  <c r="BI75" i="2" s="1"/>
  <c r="AY75" i="2"/>
  <c r="AQ75" i="2"/>
  <c r="AM75" i="2"/>
  <c r="AI75" i="2"/>
  <c r="AE75" i="2"/>
  <c r="AA75" i="2"/>
  <c r="W75" i="2"/>
  <c r="S75" i="2"/>
  <c r="F75" i="2"/>
  <c r="BC75" i="2" s="1"/>
  <c r="BH74" i="2"/>
  <c r="BE74" i="2"/>
  <c r="BD74" i="2"/>
  <c r="BF74" i="2" s="1"/>
  <c r="BB74" i="2"/>
  <c r="BA74" i="2"/>
  <c r="BI74" i="2" s="1"/>
  <c r="AY74" i="2"/>
  <c r="AQ74" i="2"/>
  <c r="AM74" i="2"/>
  <c r="AI74" i="2"/>
  <c r="AE74" i="2"/>
  <c r="AA74" i="2"/>
  <c r="W74" i="2"/>
  <c r="S74" i="2"/>
  <c r="BC74" i="2" s="1"/>
  <c r="F74" i="2"/>
  <c r="BH73" i="2"/>
  <c r="BF73" i="2"/>
  <c r="BE73" i="2"/>
  <c r="BB73" i="2"/>
  <c r="BA73" i="2"/>
  <c r="BI73" i="2" s="1"/>
  <c r="AY73" i="2"/>
  <c r="AQ73" i="2"/>
  <c r="AM73" i="2"/>
  <c r="AI73" i="2"/>
  <c r="AE73" i="2"/>
  <c r="W73" i="2"/>
  <c r="S73" i="2"/>
  <c r="F73" i="2"/>
  <c r="BC73" i="2" s="1"/>
  <c r="BH72" i="2"/>
  <c r="BE72" i="2"/>
  <c r="BD72" i="2"/>
  <c r="BF72" i="2" s="1"/>
  <c r="BB72" i="2"/>
  <c r="BA72" i="2"/>
  <c r="BI72" i="2" s="1"/>
  <c r="AY72" i="2"/>
  <c r="AQ72" i="2"/>
  <c r="AM72" i="2"/>
  <c r="AI72" i="2"/>
  <c r="AA72" i="2"/>
  <c r="W72" i="2"/>
  <c r="S72" i="2"/>
  <c r="F72" i="2"/>
  <c r="BC72" i="2" s="1"/>
  <c r="BH71" i="2"/>
  <c r="BE71" i="2"/>
  <c r="BD71" i="2"/>
  <c r="BF71" i="2" s="1"/>
  <c r="BB71" i="2"/>
  <c r="BA71" i="2"/>
  <c r="BI71" i="2" s="1"/>
  <c r="AY71" i="2"/>
  <c r="AQ71" i="2"/>
  <c r="AM71" i="2"/>
  <c r="AI71" i="2"/>
  <c r="AE71" i="2"/>
  <c r="AA71" i="2"/>
  <c r="W71" i="2"/>
  <c r="S71" i="2"/>
  <c r="BC71" i="2" s="1"/>
  <c r="F71" i="2"/>
  <c r="BH70" i="2"/>
  <c r="BE70" i="2"/>
  <c r="BD70" i="2"/>
  <c r="BF70" i="2" s="1"/>
  <c r="BB70" i="2"/>
  <c r="BI70" i="2" s="1"/>
  <c r="BA70" i="2"/>
  <c r="AY70" i="2"/>
  <c r="AQ70" i="2"/>
  <c r="AM70" i="2"/>
  <c r="AI70" i="2"/>
  <c r="AA70" i="2"/>
  <c r="W70" i="2"/>
  <c r="S70" i="2"/>
  <c r="F70" i="2"/>
  <c r="BC70" i="2" s="1"/>
  <c r="BH69" i="2"/>
  <c r="BE69" i="2"/>
  <c r="BD69" i="2"/>
  <c r="BF69" i="2" s="1"/>
  <c r="BB69" i="2"/>
  <c r="BA69" i="2"/>
  <c r="BI69" i="2" s="1"/>
  <c r="AY69" i="2"/>
  <c r="AQ69" i="2"/>
  <c r="AM69" i="2"/>
  <c r="AI69" i="2"/>
  <c r="AA69" i="2"/>
  <c r="W69" i="2"/>
  <c r="S69" i="2"/>
  <c r="F69" i="2"/>
  <c r="BC69" i="2" s="1"/>
  <c r="BH68" i="2"/>
  <c r="BE68" i="2"/>
  <c r="BD68" i="2"/>
  <c r="BF68" i="2" s="1"/>
  <c r="BB68" i="2"/>
  <c r="BA68" i="2"/>
  <c r="BI68" i="2" s="1"/>
  <c r="AY68" i="2"/>
  <c r="AQ68" i="2"/>
  <c r="AM68" i="2"/>
  <c r="AI68" i="2"/>
  <c r="AA68" i="2"/>
  <c r="W68" i="2"/>
  <c r="S68" i="2"/>
  <c r="F68" i="2"/>
  <c r="BC68" i="2" s="1"/>
  <c r="BH67" i="2"/>
  <c r="BE67" i="2"/>
  <c r="BF67" i="2" s="1"/>
  <c r="BB67" i="2"/>
  <c r="BA67" i="2"/>
  <c r="BI67" i="2" s="1"/>
  <c r="AY67" i="2"/>
  <c r="AQ67" i="2"/>
  <c r="AM67" i="2"/>
  <c r="AI67" i="2"/>
  <c r="AE67" i="2"/>
  <c r="AA67" i="2"/>
  <c r="W67" i="2"/>
  <c r="S67" i="2"/>
  <c r="F67" i="2"/>
  <c r="BC67" i="2" s="1"/>
  <c r="BH66" i="2"/>
  <c r="BE66" i="2"/>
  <c r="BD66" i="2"/>
  <c r="BF66" i="2" s="1"/>
  <c r="BB66" i="2"/>
  <c r="BA66" i="2"/>
  <c r="BI66" i="2" s="1"/>
  <c r="AY66" i="2"/>
  <c r="AQ66" i="2"/>
  <c r="AM66" i="2"/>
  <c r="AI66" i="2"/>
  <c r="AE66" i="2"/>
  <c r="AA66" i="2"/>
  <c r="W66" i="2"/>
  <c r="S66" i="2"/>
  <c r="F66" i="2"/>
  <c r="BC66" i="2" s="1"/>
  <c r="BH65" i="2"/>
  <c r="BE65" i="2"/>
  <c r="BD65" i="2"/>
  <c r="BF65" i="2" s="1"/>
  <c r="BB65" i="2"/>
  <c r="BA65" i="2"/>
  <c r="BI65" i="2" s="1"/>
  <c r="AY65" i="2"/>
  <c r="AQ65" i="2"/>
  <c r="AM65" i="2"/>
  <c r="AI65" i="2"/>
  <c r="AE65" i="2"/>
  <c r="AA65" i="2"/>
  <c r="W65" i="2"/>
  <c r="S65" i="2"/>
  <c r="F65" i="2"/>
  <c r="BC65" i="2" s="1"/>
  <c r="BH64" i="2"/>
  <c r="BE64" i="2"/>
  <c r="BD64" i="2"/>
  <c r="BF64" i="2" s="1"/>
  <c r="BB64" i="2"/>
  <c r="BA64" i="2"/>
  <c r="BI64" i="2" s="1"/>
  <c r="AY64" i="2"/>
  <c r="AQ64" i="2"/>
  <c r="AM64" i="2"/>
  <c r="AI64" i="2"/>
  <c r="AE64" i="2"/>
  <c r="AA64" i="2"/>
  <c r="W64" i="2"/>
  <c r="S64" i="2"/>
  <c r="K64" i="2"/>
  <c r="F64" i="2"/>
  <c r="BC64" i="2" s="1"/>
  <c r="BE63" i="2"/>
  <c r="BD63" i="2"/>
  <c r="BF63" i="2" s="1"/>
  <c r="BA63" i="2"/>
  <c r="AY63" i="2"/>
  <c r="AQ63" i="2"/>
  <c r="AM63" i="2"/>
  <c r="AI63" i="2"/>
  <c r="AH63" i="2"/>
  <c r="BH63" i="2" s="1"/>
  <c r="AE63" i="2"/>
  <c r="AA63" i="2"/>
  <c r="W63" i="2"/>
  <c r="S63" i="2"/>
  <c r="K63" i="2"/>
  <c r="F63" i="2"/>
  <c r="BC63" i="2" s="1"/>
  <c r="BH62" i="2"/>
  <c r="BE62" i="2"/>
  <c r="BE97" i="2" s="1"/>
  <c r="BD62" i="2"/>
  <c r="BB62" i="2"/>
  <c r="BA62" i="2"/>
  <c r="BI62" i="2" s="1"/>
  <c r="AY62" i="2"/>
  <c r="AQ62" i="2"/>
  <c r="AM62" i="2"/>
  <c r="AI62" i="2"/>
  <c r="AE62" i="2"/>
  <c r="AA62" i="2"/>
  <c r="W62" i="2"/>
  <c r="K62" i="2"/>
  <c r="F62" i="2"/>
  <c r="H61" i="2"/>
  <c r="H60" i="2"/>
  <c r="H59" i="2"/>
  <c r="AL55" i="2"/>
  <c r="AZ48" i="2"/>
  <c r="AZ105" i="2" s="1"/>
  <c r="AW48" i="2"/>
  <c r="AW49" i="2" s="1"/>
  <c r="AV48" i="2"/>
  <c r="AU48" i="2"/>
  <c r="AT48" i="2"/>
  <c r="AS48" i="2"/>
  <c r="AR48" i="2"/>
  <c r="AN48" i="2"/>
  <c r="AL48" i="2"/>
  <c r="AL49" i="2" s="1"/>
  <c r="AJ48" i="2"/>
  <c r="AJ49" i="2" s="1"/>
  <c r="AH48" i="2"/>
  <c r="AF48" i="2"/>
  <c r="AD48" i="2"/>
  <c r="AC48" i="2"/>
  <c r="AB48" i="2"/>
  <c r="X48" i="2"/>
  <c r="V48" i="2"/>
  <c r="U48" i="2"/>
  <c r="T48" i="2"/>
  <c r="R48" i="2"/>
  <c r="Q48" i="2"/>
  <c r="P48" i="2"/>
  <c r="N48" i="2"/>
  <c r="M48" i="2"/>
  <c r="L48" i="2"/>
  <c r="J48" i="2"/>
  <c r="I48" i="2"/>
  <c r="H48" i="2"/>
  <c r="H49" i="2" s="1"/>
  <c r="G48" i="2"/>
  <c r="AJ47" i="2"/>
  <c r="AZ46" i="2"/>
  <c r="AZ49" i="2" s="1"/>
  <c r="AV46" i="2"/>
  <c r="AV49" i="2" s="1"/>
  <c r="AU46" i="2"/>
  <c r="AU47" i="2" s="1"/>
  <c r="AT46" i="2"/>
  <c r="AT49" i="2" s="1"/>
  <c r="AS46" i="2"/>
  <c r="AU51" i="2" s="1"/>
  <c r="AR46" i="2"/>
  <c r="AR52" i="2" s="1"/>
  <c r="AN46" i="2"/>
  <c r="AN49" i="2" s="1"/>
  <c r="AH46" i="2"/>
  <c r="AH49" i="2" s="1"/>
  <c r="AF46" i="2"/>
  <c r="AF49" i="2" s="1"/>
  <c r="AD46" i="2"/>
  <c r="AD49" i="2" s="1"/>
  <c r="AC46" i="2"/>
  <c r="AC49" i="2" s="1"/>
  <c r="AB46" i="2"/>
  <c r="AB49" i="2" s="1"/>
  <c r="X46" i="2"/>
  <c r="X49" i="2" s="1"/>
  <c r="V46" i="2"/>
  <c r="V49" i="2" s="1"/>
  <c r="U46" i="2"/>
  <c r="U49" i="2" s="1"/>
  <c r="T46" i="2"/>
  <c r="T49" i="2" s="1"/>
  <c r="R46" i="2"/>
  <c r="R49" i="2" s="1"/>
  <c r="Q46" i="2"/>
  <c r="Q49" i="2" s="1"/>
  <c r="P46" i="2"/>
  <c r="P49" i="2" s="1"/>
  <c r="N46" i="2"/>
  <c r="N49" i="2" s="1"/>
  <c r="M46" i="2"/>
  <c r="M49" i="2" s="1"/>
  <c r="L46" i="2"/>
  <c r="L49" i="2" s="1"/>
  <c r="J46" i="2"/>
  <c r="J49" i="2" s="1"/>
  <c r="I46" i="2"/>
  <c r="I49" i="2" s="1"/>
  <c r="G46" i="2"/>
  <c r="G49" i="2" s="1"/>
  <c r="BL45" i="2"/>
  <c r="BJ45" i="2"/>
  <c r="BF45" i="2"/>
  <c r="BE45" i="2"/>
  <c r="BA45" i="2"/>
  <c r="AM45" i="2"/>
  <c r="AE45" i="2"/>
  <c r="AA45" i="2"/>
  <c r="S45" i="2"/>
  <c r="F45" i="2"/>
  <c r="BL44" i="2"/>
  <c r="BJ44" i="2"/>
  <c r="BF44" i="2"/>
  <c r="BE44" i="2"/>
  <c r="BA44" i="2"/>
  <c r="AM44" i="2"/>
  <c r="AE44" i="2"/>
  <c r="AA44" i="2"/>
  <c r="S44" i="2"/>
  <c r="K44" i="2"/>
  <c r="F44" i="2"/>
  <c r="BL43" i="2"/>
  <c r="BJ43" i="2"/>
  <c r="BE43" i="2"/>
  <c r="BF43" i="2" s="1"/>
  <c r="BA43" i="2"/>
  <c r="AM43" i="2"/>
  <c r="AE43" i="2"/>
  <c r="AA43" i="2"/>
  <c r="W43" i="2"/>
  <c r="S43" i="2"/>
  <c r="O43" i="2"/>
  <c r="K43" i="2"/>
  <c r="F43" i="2"/>
  <c r="BL42" i="2"/>
  <c r="BJ42" i="2"/>
  <c r="BF42" i="2"/>
  <c r="BE42" i="2"/>
  <c r="BA42" i="2"/>
  <c r="AM42" i="2"/>
  <c r="AA42" i="2"/>
  <c r="W42" i="2"/>
  <c r="S42" i="2"/>
  <c r="O42" i="2"/>
  <c r="K42" i="2"/>
  <c r="F42" i="2"/>
  <c r="BE41" i="2"/>
  <c r="BF41" i="2" s="1"/>
  <c r="AL41" i="2"/>
  <c r="AL47" i="2" s="1"/>
  <c r="AG41" i="2"/>
  <c r="AA41" i="2"/>
  <c r="W41" i="2"/>
  <c r="S41" i="2"/>
  <c r="O41" i="2"/>
  <c r="K41" i="2"/>
  <c r="F41" i="2"/>
  <c r="BL40" i="2"/>
  <c r="BJ40" i="2"/>
  <c r="BE40" i="2"/>
  <c r="BF40" i="2" s="1"/>
  <c r="BB40" i="2"/>
  <c r="BA40" i="2"/>
  <c r="AQ40" i="2"/>
  <c r="AM40" i="2"/>
  <c r="AI40" i="2"/>
  <c r="W40" i="2"/>
  <c r="S40" i="2"/>
  <c r="O40" i="2"/>
  <c r="K40" i="2"/>
  <c r="F40" i="2"/>
  <c r="BC40" i="2" s="1"/>
  <c r="BL39" i="2"/>
  <c r="BJ39" i="2"/>
  <c r="BE39" i="2"/>
  <c r="BD39" i="2"/>
  <c r="BF39" i="2" s="1"/>
  <c r="BB39" i="2"/>
  <c r="BA39" i="2"/>
  <c r="AQ39" i="2"/>
  <c r="AM39" i="2"/>
  <c r="AI39" i="2"/>
  <c r="AE39" i="2"/>
  <c r="AA39" i="2"/>
  <c r="W39" i="2"/>
  <c r="S39" i="2"/>
  <c r="O39" i="2"/>
  <c r="K39" i="2"/>
  <c r="F39" i="2"/>
  <c r="BC39" i="2" s="1"/>
  <c r="BL38" i="2"/>
  <c r="BJ38" i="2"/>
  <c r="BE38" i="2"/>
  <c r="BD38" i="2"/>
  <c r="BF38" i="2" s="1"/>
  <c r="BB38" i="2"/>
  <c r="BA38" i="2"/>
  <c r="AQ38" i="2"/>
  <c r="AM38" i="2"/>
  <c r="AI38" i="2"/>
  <c r="AE38" i="2"/>
  <c r="AA38" i="2"/>
  <c r="W38" i="2"/>
  <c r="S38" i="2"/>
  <c r="O38" i="2"/>
  <c r="K38" i="2"/>
  <c r="F38" i="2"/>
  <c r="BC38" i="2" s="1"/>
  <c r="BL37" i="2"/>
  <c r="BJ37" i="2"/>
  <c r="BE37" i="2"/>
  <c r="BD37" i="2"/>
  <c r="BF37" i="2" s="1"/>
  <c r="BB37" i="2"/>
  <c r="BA37" i="2"/>
  <c r="AQ37" i="2"/>
  <c r="AM37" i="2"/>
  <c r="AI37" i="2"/>
  <c r="AE37" i="2"/>
  <c r="AA37" i="2"/>
  <c r="W37" i="2"/>
  <c r="S37" i="2"/>
  <c r="O37" i="2"/>
  <c r="K37" i="2"/>
  <c r="F37" i="2"/>
  <c r="BC37" i="2" s="1"/>
  <c r="BL36" i="2"/>
  <c r="BJ36" i="2"/>
  <c r="BE36" i="2"/>
  <c r="BD36" i="2"/>
  <c r="BF36" i="2" s="1"/>
  <c r="BB36" i="2"/>
  <c r="BA36" i="2"/>
  <c r="AQ36" i="2"/>
  <c r="AM36" i="2"/>
  <c r="AI36" i="2"/>
  <c r="AE36" i="2"/>
  <c r="AA36" i="2"/>
  <c r="W36" i="2"/>
  <c r="S36" i="2"/>
  <c r="O36" i="2"/>
  <c r="K36" i="2"/>
  <c r="F36" i="2"/>
  <c r="BC36" i="2" s="1"/>
  <c r="BL35" i="2"/>
  <c r="BJ35" i="2"/>
  <c r="BE35" i="2"/>
  <c r="BD35" i="2"/>
  <c r="BF35" i="2" s="1"/>
  <c r="BB35" i="2"/>
  <c r="BA35" i="2"/>
  <c r="AQ35" i="2"/>
  <c r="AM35" i="2"/>
  <c r="AI35" i="2"/>
  <c r="AE35" i="2"/>
  <c r="AA35" i="2"/>
  <c r="W35" i="2"/>
  <c r="S35" i="2"/>
  <c r="O35" i="2"/>
  <c r="K35" i="2"/>
  <c r="F35" i="2"/>
  <c r="BC35" i="2" s="1"/>
  <c r="BL34" i="2"/>
  <c r="BJ34" i="2"/>
  <c r="BE34" i="2"/>
  <c r="BD34" i="2"/>
  <c r="BF34" i="2" s="1"/>
  <c r="BB34" i="2"/>
  <c r="BA34" i="2"/>
  <c r="AQ34" i="2"/>
  <c r="AM34" i="2"/>
  <c r="AI34" i="2"/>
  <c r="AE34" i="2"/>
  <c r="AA34" i="2"/>
  <c r="W34" i="2"/>
  <c r="S34" i="2"/>
  <c r="O34" i="2"/>
  <c r="K34" i="2"/>
  <c r="F34" i="2"/>
  <c r="BC34" i="2" s="1"/>
  <c r="BL33" i="2"/>
  <c r="BJ33" i="2"/>
  <c r="BE33" i="2"/>
  <c r="BD33" i="2"/>
  <c r="BF33" i="2" s="1"/>
  <c r="BB33" i="2"/>
  <c r="BA33" i="2"/>
  <c r="AQ33" i="2"/>
  <c r="AM33" i="2"/>
  <c r="AI33" i="2"/>
  <c r="AE33" i="2"/>
  <c r="AA33" i="2"/>
  <c r="W33" i="2"/>
  <c r="S33" i="2"/>
  <c r="O33" i="2"/>
  <c r="K33" i="2"/>
  <c r="F33" i="2"/>
  <c r="BC33" i="2" s="1"/>
  <c r="BL32" i="2"/>
  <c r="BJ32" i="2"/>
  <c r="BE32" i="2"/>
  <c r="BD32" i="2"/>
  <c r="BF32" i="2" s="1"/>
  <c r="BB32" i="2"/>
  <c r="BA32" i="2"/>
  <c r="AQ32" i="2"/>
  <c r="AM32" i="2"/>
  <c r="AI32" i="2"/>
  <c r="AE32" i="2"/>
  <c r="AA32" i="2"/>
  <c r="S32" i="2"/>
  <c r="O32" i="2"/>
  <c r="F32" i="2"/>
  <c r="BC32" i="2" s="1"/>
  <c r="BL31" i="2"/>
  <c r="BJ31" i="2"/>
  <c r="BF31" i="2"/>
  <c r="BE31" i="2"/>
  <c r="BB31" i="2"/>
  <c r="BA31" i="2"/>
  <c r="AY31" i="2"/>
  <c r="AQ31" i="2"/>
  <c r="AM31" i="2"/>
  <c r="AI31" i="2"/>
  <c r="AE31" i="2"/>
  <c r="AA31" i="2"/>
  <c r="W31" i="2"/>
  <c r="S31" i="2"/>
  <c r="O31" i="2"/>
  <c r="K31" i="2"/>
  <c r="BC31" i="2" s="1"/>
  <c r="F31" i="2"/>
  <c r="BL30" i="2"/>
  <c r="BJ30" i="2"/>
  <c r="BF30" i="2"/>
  <c r="BE30" i="2"/>
  <c r="BB30" i="2"/>
  <c r="BA30" i="2"/>
  <c r="AQ30" i="2"/>
  <c r="AM30" i="2"/>
  <c r="AI30" i="2"/>
  <c r="AE30" i="2"/>
  <c r="AA30" i="2"/>
  <c r="W30" i="2"/>
  <c r="S30" i="2"/>
  <c r="O30" i="2"/>
  <c r="K30" i="2"/>
  <c r="F30" i="2"/>
  <c r="BC30" i="2" s="1"/>
  <c r="BL29" i="2"/>
  <c r="BJ29" i="2"/>
  <c r="BE29" i="2"/>
  <c r="BF29" i="2" s="1"/>
  <c r="BB29" i="2"/>
  <c r="BA29" i="2"/>
  <c r="AQ29" i="2"/>
  <c r="AM29" i="2"/>
  <c r="AI29" i="2"/>
  <c r="AE29" i="2"/>
  <c r="AA29" i="2"/>
  <c r="W29" i="2"/>
  <c r="S29" i="2"/>
  <c r="O29" i="2"/>
  <c r="K29" i="2"/>
  <c r="F29" i="2"/>
  <c r="BC29" i="2" s="1"/>
  <c r="BL28" i="2"/>
  <c r="BJ28" i="2"/>
  <c r="BF28" i="2"/>
  <c r="BE28" i="2"/>
  <c r="BB28" i="2"/>
  <c r="BA28" i="2"/>
  <c r="AQ28" i="2"/>
  <c r="AM28" i="2"/>
  <c r="AI28" i="2"/>
  <c r="AE28" i="2"/>
  <c r="AA28" i="2"/>
  <c r="W28" i="2"/>
  <c r="S28" i="2"/>
  <c r="O28" i="2"/>
  <c r="K28" i="2"/>
  <c r="F28" i="2"/>
  <c r="BC28" i="2" s="1"/>
  <c r="BL27" i="2"/>
  <c r="BJ27" i="2"/>
  <c r="BE27" i="2"/>
  <c r="BF27" i="2" s="1"/>
  <c r="BB27" i="2"/>
  <c r="BA27" i="2"/>
  <c r="AQ27" i="2"/>
  <c r="AM27" i="2"/>
  <c r="AI27" i="2"/>
  <c r="AE27" i="2"/>
  <c r="AA27" i="2"/>
  <c r="W27" i="2"/>
  <c r="S27" i="2"/>
  <c r="O27" i="2"/>
  <c r="F27" i="2"/>
  <c r="BC27" i="2" s="1"/>
  <c r="BL26" i="2"/>
  <c r="BJ26" i="2"/>
  <c r="BE26" i="2"/>
  <c r="BF26" i="2" s="1"/>
  <c r="BD26" i="2"/>
  <c r="BB26" i="2"/>
  <c r="BA26" i="2"/>
  <c r="AQ26" i="2"/>
  <c r="AM26" i="2"/>
  <c r="AI26" i="2"/>
  <c r="AE26" i="2"/>
  <c r="AA26" i="2"/>
  <c r="W26" i="2"/>
  <c r="S26" i="2"/>
  <c r="O26" i="2"/>
  <c r="BC26" i="2" s="1"/>
  <c r="F26" i="2"/>
  <c r="BL25" i="2"/>
  <c r="BJ25" i="2"/>
  <c r="BF25" i="2"/>
  <c r="BE25" i="2"/>
  <c r="BB25" i="2"/>
  <c r="BA25" i="2"/>
  <c r="AQ25" i="2"/>
  <c r="AM25" i="2"/>
  <c r="AI25" i="2"/>
  <c r="AE25" i="2"/>
  <c r="AA25" i="2"/>
  <c r="W25" i="2"/>
  <c r="S25" i="2"/>
  <c r="O25" i="2"/>
  <c r="BC25" i="2" s="1"/>
  <c r="BL24" i="2"/>
  <c r="BJ24" i="2"/>
  <c r="BE24" i="2"/>
  <c r="BF24" i="2" s="1"/>
  <c r="BB24" i="2"/>
  <c r="BA24" i="2"/>
  <c r="AQ24" i="2"/>
  <c r="AM24" i="2"/>
  <c r="AI24" i="2"/>
  <c r="AA24" i="2"/>
  <c r="W24" i="2"/>
  <c r="S24" i="2"/>
  <c r="O24" i="2"/>
  <c r="K24" i="2"/>
  <c r="F24" i="2"/>
  <c r="BC24" i="2" s="1"/>
  <c r="BL23" i="2"/>
  <c r="BJ23" i="2"/>
  <c r="BE23" i="2"/>
  <c r="BF23" i="2" s="1"/>
  <c r="BD23" i="2"/>
  <c r="BB23" i="2"/>
  <c r="BA23" i="2"/>
  <c r="AQ23" i="2"/>
  <c r="AM23" i="2"/>
  <c r="AI23" i="2"/>
  <c r="AE23" i="2"/>
  <c r="AA23" i="2"/>
  <c r="W23" i="2"/>
  <c r="S23" i="2"/>
  <c r="O23" i="2"/>
  <c r="K23" i="2"/>
  <c r="F23" i="2"/>
  <c r="BC23" i="2" s="1"/>
  <c r="BL22" i="2"/>
  <c r="BJ22" i="2"/>
  <c r="BE22" i="2"/>
  <c r="BF22" i="2" s="1"/>
  <c r="BD22" i="2"/>
  <c r="BB22" i="2"/>
  <c r="BA22" i="2"/>
  <c r="AQ22" i="2"/>
  <c r="AM22" i="2"/>
  <c r="AI22" i="2"/>
  <c r="AA22" i="2"/>
  <c r="W22" i="2"/>
  <c r="S22" i="2"/>
  <c r="O22" i="2"/>
  <c r="K22" i="2"/>
  <c r="BC22" i="2" s="1"/>
  <c r="F22" i="2"/>
  <c r="BL21" i="2"/>
  <c r="BJ21" i="2"/>
  <c r="BE21" i="2"/>
  <c r="BD21" i="2"/>
  <c r="BF21" i="2" s="1"/>
  <c r="BB21" i="2"/>
  <c r="BA21" i="2"/>
  <c r="AQ21" i="2"/>
  <c r="AM21" i="2"/>
  <c r="AI21" i="2"/>
  <c r="AE21" i="2"/>
  <c r="AA21" i="2"/>
  <c r="W21" i="2"/>
  <c r="S21" i="2"/>
  <c r="O21" i="2"/>
  <c r="K21" i="2"/>
  <c r="F21" i="2"/>
  <c r="BC21" i="2" s="1"/>
  <c r="BL20" i="2"/>
  <c r="BJ20" i="2"/>
  <c r="BE20" i="2"/>
  <c r="BD20" i="2"/>
  <c r="BF20" i="2" s="1"/>
  <c r="BB20" i="2"/>
  <c r="BA20" i="2"/>
  <c r="AQ20" i="2"/>
  <c r="AM20" i="2"/>
  <c r="AI20" i="2"/>
  <c r="AE20" i="2"/>
  <c r="AA20" i="2"/>
  <c r="W20" i="2"/>
  <c r="S20" i="2"/>
  <c r="O20" i="2"/>
  <c r="K20" i="2"/>
  <c r="F20" i="2"/>
  <c r="BC20" i="2" s="1"/>
  <c r="BL19" i="2"/>
  <c r="BJ19" i="2"/>
  <c r="BE19" i="2"/>
  <c r="BD19" i="2"/>
  <c r="BF19" i="2" s="1"/>
  <c r="BB19" i="2"/>
  <c r="BA19" i="2"/>
  <c r="AQ19" i="2"/>
  <c r="AM19" i="2"/>
  <c r="AI19" i="2"/>
  <c r="AA19" i="2"/>
  <c r="W19" i="2"/>
  <c r="S19" i="2"/>
  <c r="O19" i="2"/>
  <c r="K19" i="2"/>
  <c r="F19" i="2"/>
  <c r="BC19" i="2" s="1"/>
  <c r="BL18" i="2"/>
  <c r="BJ18" i="2"/>
  <c r="BE18" i="2"/>
  <c r="BF18" i="2" s="1"/>
  <c r="BD18" i="2"/>
  <c r="BB18" i="2"/>
  <c r="BA18" i="2"/>
  <c r="AQ18" i="2"/>
  <c r="AM18" i="2"/>
  <c r="AI18" i="2"/>
  <c r="AE18" i="2"/>
  <c r="AA18" i="2"/>
  <c r="W18" i="2"/>
  <c r="S18" i="2"/>
  <c r="O18" i="2"/>
  <c r="BC18" i="2" s="1"/>
  <c r="F18" i="2"/>
  <c r="BE17" i="2"/>
  <c r="BD17" i="2"/>
  <c r="BF17" i="2" s="1"/>
  <c r="AQ17" i="2"/>
  <c r="AK17" i="2"/>
  <c r="AM17" i="2" s="1"/>
  <c r="AI17" i="2"/>
  <c r="AE17" i="2"/>
  <c r="Z17" i="2"/>
  <c r="BJ17" i="2" s="1"/>
  <c r="Y17" i="2"/>
  <c r="BA17" i="2" s="1"/>
  <c r="W17" i="2"/>
  <c r="S17" i="2"/>
  <c r="O17" i="2"/>
  <c r="K17" i="2"/>
  <c r="F17" i="2"/>
  <c r="BE16" i="2"/>
  <c r="BF16" i="2" s="1"/>
  <c r="BD16" i="2"/>
  <c r="BA16" i="2"/>
  <c r="AQ16" i="2"/>
  <c r="AM16" i="2"/>
  <c r="AI16" i="2"/>
  <c r="AE16" i="2"/>
  <c r="Z16" i="2"/>
  <c r="BB16" i="2" s="1"/>
  <c r="Y16" i="2"/>
  <c r="BL16" i="2" s="1"/>
  <c r="W16" i="2"/>
  <c r="S16" i="2"/>
  <c r="O16" i="2"/>
  <c r="K16" i="2"/>
  <c r="F16" i="2"/>
  <c r="BE15" i="2"/>
  <c r="BF15" i="2" s="1"/>
  <c r="BD15" i="2"/>
  <c r="AQ15" i="2"/>
  <c r="AM15" i="2"/>
  <c r="AK15" i="2"/>
  <c r="AI15" i="2"/>
  <c r="AG15" i="2"/>
  <c r="AE15" i="2"/>
  <c r="Z15" i="2"/>
  <c r="Y15" i="2"/>
  <c r="W15" i="2"/>
  <c r="S15" i="2"/>
  <c r="O15" i="2"/>
  <c r="K15" i="2"/>
  <c r="E15" i="2"/>
  <c r="D15" i="2"/>
  <c r="BL14" i="2"/>
  <c r="BJ14" i="2"/>
  <c r="BE14" i="2"/>
  <c r="BF14" i="2" s="1"/>
  <c r="BD14" i="2"/>
  <c r="BB14" i="2"/>
  <c r="BA14" i="2"/>
  <c r="AQ14" i="2"/>
  <c r="AM14" i="2"/>
  <c r="AI14" i="2"/>
  <c r="AE14" i="2"/>
  <c r="AA14" i="2"/>
  <c r="W14" i="2"/>
  <c r="S14" i="2"/>
  <c r="O14" i="2"/>
  <c r="K14" i="2"/>
  <c r="F14" i="2"/>
  <c r="F15" i="2" s="1"/>
  <c r="BE13" i="2"/>
  <c r="BF13" i="2" s="1"/>
  <c r="BD13" i="2"/>
  <c r="BA13" i="2"/>
  <c r="AX13" i="2"/>
  <c r="AP13" i="2"/>
  <c r="BB13" i="2" s="1"/>
  <c r="AO13" i="2"/>
  <c r="BL13" i="2" s="1"/>
  <c r="AM13" i="2"/>
  <c r="AI13" i="2"/>
  <c r="AE13" i="2"/>
  <c r="AA13" i="2"/>
  <c r="W13" i="2"/>
  <c r="S13" i="2"/>
  <c r="O13" i="2"/>
  <c r="K13" i="2"/>
  <c r="F13" i="2"/>
  <c r="BL12" i="2"/>
  <c r="BJ12" i="2"/>
  <c r="BE12" i="2"/>
  <c r="BF12" i="2" s="1"/>
  <c r="BD12" i="2"/>
  <c r="BB12" i="2"/>
  <c r="BA12" i="2"/>
  <c r="AQ12" i="2"/>
  <c r="AM12" i="2"/>
  <c r="AI12" i="2"/>
  <c r="AE12" i="2"/>
  <c r="AA12" i="2"/>
  <c r="W12" i="2"/>
  <c r="S12" i="2"/>
  <c r="O12" i="2"/>
  <c r="K12" i="2"/>
  <c r="F12" i="2"/>
  <c r="BC12" i="2" s="1"/>
  <c r="BL11" i="2"/>
  <c r="BJ11" i="2"/>
  <c r="BE11" i="2"/>
  <c r="BF11" i="2" s="1"/>
  <c r="BD11" i="2"/>
  <c r="BB11" i="2"/>
  <c r="BA11" i="2"/>
  <c r="AQ11" i="2"/>
  <c r="AM11" i="2"/>
  <c r="AI11" i="2"/>
  <c r="AE11" i="2"/>
  <c r="AA11" i="2"/>
  <c r="W11" i="2"/>
  <c r="S11" i="2"/>
  <c r="O11" i="2"/>
  <c r="K11" i="2"/>
  <c r="F11" i="2"/>
  <c r="BC11" i="2" s="1"/>
  <c r="BE10" i="2"/>
  <c r="BF10" i="2" s="1"/>
  <c r="BD10" i="2"/>
  <c r="BA10" i="2"/>
  <c r="AP10" i="2"/>
  <c r="BB10" i="2" s="1"/>
  <c r="AO10" i="2"/>
  <c r="BL10" i="2" s="1"/>
  <c r="AM10" i="2"/>
  <c r="AI10" i="2"/>
  <c r="AE10" i="2"/>
  <c r="AA10" i="2"/>
  <c r="W10" i="2"/>
  <c r="S10" i="2"/>
  <c r="O10" i="2"/>
  <c r="K10" i="2"/>
  <c r="F10" i="2"/>
  <c r="BL9" i="2"/>
  <c r="BJ9" i="2"/>
  <c r="BE9" i="2"/>
  <c r="BF9" i="2" s="1"/>
  <c r="BD9" i="2"/>
  <c r="BB9" i="2"/>
  <c r="BA9" i="2"/>
  <c r="AQ9" i="2"/>
  <c r="AM9" i="2"/>
  <c r="AI9" i="2"/>
  <c r="AE9" i="2"/>
  <c r="AA9" i="2"/>
  <c r="W9" i="2"/>
  <c r="S9" i="2"/>
  <c r="O9" i="2"/>
  <c r="BC9" i="2" s="1"/>
  <c r="F9" i="2"/>
  <c r="BL8" i="2"/>
  <c r="BJ8" i="2"/>
  <c r="BE8" i="2"/>
  <c r="BD8" i="2"/>
  <c r="BF8" i="2" s="1"/>
  <c r="BB8" i="2"/>
  <c r="AQ8" i="2"/>
  <c r="AM8" i="2"/>
  <c r="AI8" i="2"/>
  <c r="AG8" i="2"/>
  <c r="AE8" i="2"/>
  <c r="AA8" i="2"/>
  <c r="W8" i="2"/>
  <c r="S8" i="2"/>
  <c r="O8" i="2"/>
  <c r="K8" i="2"/>
  <c r="F8" i="2"/>
  <c r="BC8" i="2" s="1"/>
  <c r="BE7" i="2"/>
  <c r="BE46" i="2" s="1"/>
  <c r="BD7" i="2"/>
  <c r="BA7" i="2"/>
  <c r="AP7" i="2"/>
  <c r="AO7" i="2"/>
  <c r="AM7" i="2"/>
  <c r="AK7" i="2"/>
  <c r="AI7" i="2"/>
  <c r="AE7" i="2"/>
  <c r="AA7" i="2"/>
  <c r="W7" i="2"/>
  <c r="S7" i="2"/>
  <c r="O7" i="2"/>
  <c r="K7" i="2"/>
  <c r="F7" i="2"/>
  <c r="K48" i="2" l="1"/>
  <c r="K46" i="2"/>
  <c r="K49" i="2" s="1"/>
  <c r="AI48" i="2"/>
  <c r="AM48" i="2"/>
  <c r="AM46" i="2"/>
  <c r="AM49" i="2" s="1"/>
  <c r="AP46" i="2"/>
  <c r="AP49" i="2" s="1"/>
  <c r="AP48" i="2"/>
  <c r="BJ7" i="2"/>
  <c r="BJ10" i="2"/>
  <c r="AX48" i="2"/>
  <c r="AX105" i="2" s="1"/>
  <c r="AX46" i="2"/>
  <c r="BJ13" i="2"/>
  <c r="BC14" i="2"/>
  <c r="D48" i="2"/>
  <c r="D46" i="2"/>
  <c r="Z47" i="2"/>
  <c r="Z46" i="2"/>
  <c r="Z48" i="2"/>
  <c r="BA15" i="2"/>
  <c r="BJ15" i="2"/>
  <c r="BJ16" i="2"/>
  <c r="BB17" i="2"/>
  <c r="BL17" i="2"/>
  <c r="S48" i="2"/>
  <c r="F48" i="2"/>
  <c r="F46" i="2"/>
  <c r="O48" i="2"/>
  <c r="O46" i="2"/>
  <c r="O49" i="2" s="1"/>
  <c r="W48" i="2"/>
  <c r="W47" i="2"/>
  <c r="W46" i="2"/>
  <c r="W49" i="2" s="1"/>
  <c r="AE48" i="2"/>
  <c r="AE42" i="2"/>
  <c r="AE47" i="2"/>
  <c r="AE46" i="2"/>
  <c r="AK48" i="2"/>
  <c r="AK46" i="2"/>
  <c r="AK47" i="2"/>
  <c r="AK41" i="2"/>
  <c r="AM41" i="2" s="1"/>
  <c r="AM47" i="2" s="1"/>
  <c r="AO48" i="2"/>
  <c r="AO46" i="2"/>
  <c r="AO49" i="2" s="1"/>
  <c r="AQ7" i="2"/>
  <c r="BC7" i="2" s="1"/>
  <c r="BB7" i="2"/>
  <c r="BD46" i="2"/>
  <c r="BF7" i="2"/>
  <c r="BL7" i="2"/>
  <c r="AG48" i="2"/>
  <c r="AG47" i="2"/>
  <c r="AG46" i="2"/>
  <c r="BA8" i="2"/>
  <c r="BA46" i="2" s="1"/>
  <c r="AQ10" i="2"/>
  <c r="BC10" i="2" s="1"/>
  <c r="AQ13" i="2"/>
  <c r="BC13" i="2" s="1"/>
  <c r="AY13" i="2"/>
  <c r="E48" i="2"/>
  <c r="E46" i="2"/>
  <c r="E47" i="2"/>
  <c r="Y48" i="2"/>
  <c r="Y47" i="2"/>
  <c r="Y46" i="2"/>
  <c r="Y49" i="2" s="1"/>
  <c r="AA15" i="2"/>
  <c r="BC15" i="2" s="1"/>
  <c r="BB15" i="2"/>
  <c r="BL15" i="2"/>
  <c r="AA16" i="2"/>
  <c r="BC16" i="2" s="1"/>
  <c r="AA17" i="2"/>
  <c r="BC17" i="2" s="1"/>
  <c r="BL41" i="2"/>
  <c r="BA41" i="2"/>
  <c r="S46" i="2"/>
  <c r="S49" i="2" s="1"/>
  <c r="G47" i="2"/>
  <c r="I47" i="2"/>
  <c r="M47" i="2"/>
  <c r="Q47" i="2"/>
  <c r="U47" i="2"/>
  <c r="AC47" i="2"/>
  <c r="AT47" i="2"/>
  <c r="AV47" i="2"/>
  <c r="BD48" i="2"/>
  <c r="AS49" i="2"/>
  <c r="AU49" i="2"/>
  <c r="F101" i="2"/>
  <c r="W101" i="2"/>
  <c r="W97" i="2"/>
  <c r="AE101" i="2"/>
  <c r="AE97" i="2"/>
  <c r="AY101" i="2"/>
  <c r="AY97" i="2"/>
  <c r="BD97" i="2"/>
  <c r="BF62" i="2"/>
  <c r="AP101" i="2"/>
  <c r="AP105" i="2" s="1"/>
  <c r="AP97" i="2"/>
  <c r="BB89" i="2"/>
  <c r="BI89" i="2" s="1"/>
  <c r="AK101" i="2"/>
  <c r="AK105" i="2" s="1"/>
  <c r="AK97" i="2"/>
  <c r="AO101" i="2"/>
  <c r="AO105" i="2" s="1"/>
  <c r="AO97" i="2"/>
  <c r="AU101" i="2"/>
  <c r="AU105" i="2" s="1"/>
  <c r="AU97" i="2"/>
  <c r="BA96" i="2"/>
  <c r="BI96" i="2" s="1"/>
  <c r="L102" i="2"/>
  <c r="L98" i="2"/>
  <c r="L99" i="2" s="1"/>
  <c r="N102" i="2"/>
  <c r="N98" i="2"/>
  <c r="N99" i="2"/>
  <c r="P102" i="2"/>
  <c r="P98" i="2"/>
  <c r="P99" i="2" s="1"/>
  <c r="R102" i="2"/>
  <c r="R98" i="2"/>
  <c r="R99" i="2"/>
  <c r="BJ41" i="2"/>
  <c r="J47" i="2"/>
  <c r="L47" i="2"/>
  <c r="N47" i="2"/>
  <c r="P47" i="2"/>
  <c r="R47" i="2"/>
  <c r="T47" i="2"/>
  <c r="V47" i="2"/>
  <c r="X47" i="2"/>
  <c r="AB47" i="2"/>
  <c r="AD47" i="2"/>
  <c r="AF47" i="2"/>
  <c r="AH47" i="2"/>
  <c r="AN47" i="2"/>
  <c r="AR47" i="2"/>
  <c r="AR49" i="2"/>
  <c r="K101" i="2"/>
  <c r="K97" i="2"/>
  <c r="AA101" i="2"/>
  <c r="AA97" i="2"/>
  <c r="AI101" i="2"/>
  <c r="AI105" i="2" s="1"/>
  <c r="BA97" i="2"/>
  <c r="BC62" i="2"/>
  <c r="S101" i="2"/>
  <c r="S97" i="2"/>
  <c r="AH101" i="2"/>
  <c r="AH105" i="2" s="1"/>
  <c r="AH97" i="2"/>
  <c r="BB63" i="2"/>
  <c r="BH89" i="2"/>
  <c r="BH97" i="2" s="1"/>
  <c r="AM96" i="2"/>
  <c r="BC96" i="2" s="1"/>
  <c r="AQ96" i="2"/>
  <c r="AQ101" i="2" s="1"/>
  <c r="D102" i="2"/>
  <c r="BA101" i="2"/>
  <c r="D98" i="2"/>
  <c r="D99" i="2" s="1"/>
  <c r="F97" i="2"/>
  <c r="H102" i="2"/>
  <c r="H98" i="2"/>
  <c r="J102" i="2"/>
  <c r="J98" i="2"/>
  <c r="J99" i="2"/>
  <c r="E98" i="2"/>
  <c r="E99" i="2" s="1"/>
  <c r="G98" i="2"/>
  <c r="G99" i="2" s="1"/>
  <c r="I98" i="2"/>
  <c r="M98" i="2"/>
  <c r="O98" i="2"/>
  <c r="Q98" i="2"/>
  <c r="U98" i="2"/>
  <c r="Y98" i="2"/>
  <c r="AC98" i="2"/>
  <c r="AG98" i="2"/>
  <c r="AS98" i="2"/>
  <c r="AW98" i="2"/>
  <c r="E105" i="2"/>
  <c r="G105" i="2"/>
  <c r="I105" i="2"/>
  <c r="L105" i="2"/>
  <c r="N105" i="2"/>
  <c r="P105" i="2"/>
  <c r="R105" i="2"/>
  <c r="U105" i="2"/>
  <c r="X105" i="2"/>
  <c r="Z105" i="2"/>
  <c r="AC105" i="2"/>
  <c r="AF105" i="2"/>
  <c r="AJ105" i="2"/>
  <c r="AN105" i="2"/>
  <c r="AS105" i="2"/>
  <c r="AV105" i="2"/>
  <c r="BB101" i="2"/>
  <c r="E102" i="2"/>
  <c r="BD101" i="2"/>
  <c r="BD105" i="2" s="1"/>
  <c r="G102" i="2"/>
  <c r="AI97" i="2"/>
  <c r="T98" i="2"/>
  <c r="T99" i="2" s="1"/>
  <c r="V98" i="2"/>
  <c r="V99" i="2" s="1"/>
  <c r="X98" i="2"/>
  <c r="X99" i="2" s="1"/>
  <c r="Z98" i="2"/>
  <c r="Z99" i="2" s="1"/>
  <c r="AB98" i="2"/>
  <c r="AB99" i="2" s="1"/>
  <c r="AD98" i="2"/>
  <c r="AD99" i="2" s="1"/>
  <c r="AF98" i="2"/>
  <c r="AF99" i="2" s="1"/>
  <c r="AJ98" i="2"/>
  <c r="AJ99" i="2" s="1"/>
  <c r="AL98" i="2"/>
  <c r="AL99" i="2" s="1"/>
  <c r="AN98" i="2"/>
  <c r="AN99" i="2" s="1"/>
  <c r="AR98" i="2"/>
  <c r="AR99" i="2" s="1"/>
  <c r="AT98" i="2"/>
  <c r="AT99" i="2" s="1"/>
  <c r="AV98" i="2"/>
  <c r="AV99" i="2" s="1"/>
  <c r="AX98" i="2"/>
  <c r="AX99" i="2" s="1"/>
  <c r="AZ98" i="2"/>
  <c r="AZ99" i="2" s="1"/>
  <c r="I99" i="2"/>
  <c r="M99" i="2"/>
  <c r="O99" i="2"/>
  <c r="Q99" i="2"/>
  <c r="U99" i="2"/>
  <c r="Y99" i="2"/>
  <c r="AC99" i="2"/>
  <c r="AG99" i="2"/>
  <c r="AS99" i="2"/>
  <c r="AW99" i="2"/>
  <c r="D105" i="2"/>
  <c r="D103" i="2"/>
  <c r="H105" i="2"/>
  <c r="H103" i="2"/>
  <c r="J105" i="2"/>
  <c r="M105" i="2"/>
  <c r="O105" i="2"/>
  <c r="Q105" i="2"/>
  <c r="T105" i="2"/>
  <c r="V105" i="2"/>
  <c r="Y105" i="2"/>
  <c r="AB105" i="2"/>
  <c r="AD105" i="2"/>
  <c r="AG105" i="2"/>
  <c r="AL105" i="2"/>
  <c r="AR105" i="2"/>
  <c r="AT105" i="2"/>
  <c r="AW105" i="2"/>
  <c r="J103" i="2"/>
  <c r="L103" i="2"/>
  <c r="N103" i="2"/>
  <c r="P103" i="2"/>
  <c r="R103" i="2"/>
  <c r="T103" i="2"/>
  <c r="V103" i="2"/>
  <c r="X103" i="2"/>
  <c r="Z103" i="2"/>
  <c r="AB103" i="2"/>
  <c r="AD103" i="2"/>
  <c r="E103" i="2"/>
  <c r="G103" i="2"/>
  <c r="I103" i="2"/>
  <c r="M103" i="2"/>
  <c r="O103" i="2"/>
  <c r="Q103" i="2"/>
  <c r="U103" i="2"/>
  <c r="Y103" i="2"/>
  <c r="AC103" i="2"/>
  <c r="AY13" i="1"/>
  <c r="AX13" i="1"/>
  <c r="BC51" i="2" l="1"/>
  <c r="BC46" i="2"/>
  <c r="AH102" i="2"/>
  <c r="AH98" i="2"/>
  <c r="BA102" i="2"/>
  <c r="BA98" i="2"/>
  <c r="AA102" i="2"/>
  <c r="AA103" i="2"/>
  <c r="AO102" i="2"/>
  <c r="AO98" i="2"/>
  <c r="AQ97" i="2"/>
  <c r="BD102" i="2"/>
  <c r="BD98" i="2"/>
  <c r="BF97" i="2"/>
  <c r="BB97" i="2"/>
  <c r="AY102" i="2"/>
  <c r="AM101" i="2"/>
  <c r="AM105" i="2" s="1"/>
  <c r="W102" i="2"/>
  <c r="W98" i="2"/>
  <c r="W105" i="2"/>
  <c r="W103" i="2"/>
  <c r="F105" i="2"/>
  <c r="F103" i="2"/>
  <c r="BI63" i="2"/>
  <c r="BL46" i="2"/>
  <c r="BD50" i="2"/>
  <c r="BB47" i="2"/>
  <c r="BB46" i="2"/>
  <c r="BF46" i="2"/>
  <c r="AX49" i="2"/>
  <c r="AY46" i="2"/>
  <c r="BA47" i="2"/>
  <c r="AI102" i="2"/>
  <c r="BH98" i="2"/>
  <c r="BH101" i="2" s="1"/>
  <c r="BH105" i="2" s="1"/>
  <c r="F102" i="2"/>
  <c r="F98" i="2"/>
  <c r="AH99" i="2"/>
  <c r="S102" i="2"/>
  <c r="S98" i="2"/>
  <c r="S99" i="2" s="1"/>
  <c r="S105" i="2"/>
  <c r="S103" i="2"/>
  <c r="BC97" i="2"/>
  <c r="BA99" i="2"/>
  <c r="K102" i="2"/>
  <c r="K98" i="2"/>
  <c r="K99" i="2" s="1"/>
  <c r="K105" i="2"/>
  <c r="K103" i="2"/>
  <c r="AU102" i="2"/>
  <c r="AU98" i="2"/>
  <c r="AU99" i="2" s="1"/>
  <c r="AO99" i="2"/>
  <c r="AK102" i="2"/>
  <c r="AM97" i="2"/>
  <c r="AK98" i="2"/>
  <c r="AK99" i="2" s="1"/>
  <c r="AP102" i="2"/>
  <c r="AP98" i="2"/>
  <c r="AP99" i="2" s="1"/>
  <c r="BD99" i="2"/>
  <c r="AE102" i="2"/>
  <c r="AE98" i="2"/>
  <c r="AE99" i="2" s="1"/>
  <c r="AE105" i="2"/>
  <c r="AE103" i="2"/>
  <c r="W99" i="2"/>
  <c r="F99" i="2"/>
  <c r="BE47" i="2"/>
  <c r="H47" i="2"/>
  <c r="BJ49" i="2"/>
  <c r="E49" i="2"/>
  <c r="BB48" i="2"/>
  <c r="BB105" i="2" s="1"/>
  <c r="AY48" i="2"/>
  <c r="AY105" i="2" s="1"/>
  <c r="AY50" i="2"/>
  <c r="AG49" i="2"/>
  <c r="AI46" i="2"/>
  <c r="BD47" i="2"/>
  <c r="AQ48" i="2"/>
  <c r="AQ105" i="2" s="1"/>
  <c r="AQ41" i="2"/>
  <c r="AQ47" i="2"/>
  <c r="AQ46" i="2"/>
  <c r="AO47" i="2"/>
  <c r="AK49" i="2"/>
  <c r="AE49" i="2"/>
  <c r="O47" i="2"/>
  <c r="F49" i="2"/>
  <c r="F47" i="2"/>
  <c r="S47" i="2"/>
  <c r="Z49" i="2"/>
  <c r="BL49" i="2"/>
  <c r="BL51" i="2" s="1"/>
  <c r="D49" i="2"/>
  <c r="BA48" i="2"/>
  <c r="BA105" i="2" s="1"/>
  <c r="D47" i="2"/>
  <c r="BJ46" i="2"/>
  <c r="AP47" i="2"/>
  <c r="AA46" i="2"/>
  <c r="AA48" i="2"/>
  <c r="AA105" i="2" s="1"/>
  <c r="K47" i="2"/>
  <c r="AJ97" i="1"/>
  <c r="AA49" i="2" l="1"/>
  <c r="BC48" i="2"/>
  <c r="AQ49" i="2"/>
  <c r="AM102" i="2"/>
  <c r="AM98" i="2"/>
  <c r="AM99" i="2" s="1"/>
  <c r="BB49" i="2"/>
  <c r="AA98" i="2"/>
  <c r="AA99" i="2" s="1"/>
  <c r="BC49" i="2"/>
  <c r="AI49" i="2"/>
  <c r="AI47" i="2"/>
  <c r="BC101" i="2"/>
  <c r="BC105" i="2" s="1"/>
  <c r="AI98" i="2"/>
  <c r="AI99" i="2" s="1"/>
  <c r="AA47" i="2"/>
  <c r="AY49" i="2"/>
  <c r="AY98" i="2"/>
  <c r="AY99" i="2" s="1"/>
  <c r="BB102" i="2"/>
  <c r="BB98" i="2"/>
  <c r="BC98" i="2" s="1"/>
  <c r="BC99" i="2" s="1"/>
  <c r="AQ102" i="2"/>
  <c r="AQ98" i="2"/>
  <c r="AQ99" i="2" s="1"/>
  <c r="BI97" i="2"/>
  <c r="BB99" i="2"/>
  <c r="BC47" i="2"/>
  <c r="AE96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6" i="1"/>
  <c r="BD32" i="1"/>
  <c r="BD33" i="1"/>
  <c r="BD34" i="1"/>
  <c r="BD35" i="1"/>
  <c r="BD36" i="1"/>
  <c r="BD37" i="1"/>
  <c r="BD38" i="1"/>
  <c r="BD39" i="1"/>
  <c r="BD7" i="1"/>
  <c r="AY50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Y105" i="1"/>
  <c r="Z105" i="1"/>
  <c r="AA105" i="1"/>
  <c r="AB105" i="1"/>
  <c r="AG105" i="1"/>
  <c r="AH105" i="1"/>
  <c r="AI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BE105" i="1"/>
  <c r="BF105" i="1"/>
  <c r="BG105" i="1"/>
  <c r="BI105" i="1"/>
  <c r="D105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T102" i="1"/>
  <c r="X102" i="1"/>
  <c r="Y102" i="1"/>
  <c r="Z102" i="1"/>
  <c r="AA102" i="1"/>
  <c r="AB102" i="1"/>
  <c r="AG102" i="1"/>
  <c r="AH102" i="1"/>
  <c r="AI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D102" i="1"/>
  <c r="AH97" i="1"/>
  <c r="J97" i="1"/>
  <c r="BI65" i="1"/>
  <c r="BI66" i="1"/>
  <c r="BI67" i="1"/>
  <c r="BI68" i="1"/>
  <c r="BI69" i="1"/>
  <c r="BI70" i="1"/>
  <c r="BI71" i="1"/>
  <c r="BI72" i="1"/>
  <c r="BI75" i="1"/>
  <c r="BI78" i="1"/>
  <c r="BI79" i="1"/>
  <c r="BI83" i="1"/>
  <c r="BI84" i="1"/>
  <c r="BI85" i="1"/>
  <c r="BI86" i="1"/>
  <c r="BI88" i="1"/>
  <c r="BI90" i="1"/>
  <c r="BI91" i="1"/>
  <c r="BI92" i="1"/>
  <c r="BI93" i="1"/>
  <c r="BI94" i="1"/>
  <c r="BI95" i="1"/>
  <c r="BI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62" i="1"/>
  <c r="AX46" i="1"/>
  <c r="AY46" i="1" s="1"/>
  <c r="BB7" i="1"/>
  <c r="E46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7" i="1"/>
  <c r="Q46" i="1"/>
  <c r="BC102" i="2" l="1"/>
  <c r="BD46" i="1"/>
  <c r="BH97" i="1"/>
  <c r="BJ46" i="1"/>
  <c r="E49" i="1"/>
  <c r="F49" i="1"/>
  <c r="G49" i="1"/>
  <c r="H49" i="1"/>
  <c r="I49" i="1"/>
  <c r="J49" i="1"/>
  <c r="K49" i="1"/>
  <c r="L49" i="1"/>
  <c r="M49" i="1"/>
  <c r="N49" i="1"/>
  <c r="O49" i="1"/>
  <c r="P49" i="1"/>
  <c r="U49" i="1"/>
  <c r="V49" i="1"/>
  <c r="W49" i="1"/>
  <c r="Y49" i="1"/>
  <c r="Z49" i="1"/>
  <c r="AA49" i="1"/>
  <c r="AB49" i="1"/>
  <c r="AG49" i="1"/>
  <c r="AH49" i="1"/>
  <c r="AI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D49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Q105" i="1" s="1"/>
  <c r="R48" i="1"/>
  <c r="R105" i="1" s="1"/>
  <c r="T48" i="1"/>
  <c r="T105" i="1" s="1"/>
  <c r="U48" i="1"/>
  <c r="V48" i="1"/>
  <c r="W48" i="1"/>
  <c r="X48" i="1"/>
  <c r="X105" i="1" s="1"/>
  <c r="Y48" i="1"/>
  <c r="Z48" i="1"/>
  <c r="AA48" i="1"/>
  <c r="AB48" i="1"/>
  <c r="AC48" i="1"/>
  <c r="AD48" i="1"/>
  <c r="AF48" i="1"/>
  <c r="AG48" i="1"/>
  <c r="AH48" i="1"/>
  <c r="AI48" i="1"/>
  <c r="AJ48" i="1"/>
  <c r="AJ49" i="1" s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X49" i="1" s="1"/>
  <c r="AY48" i="1"/>
  <c r="AY49" i="1" s="1"/>
  <c r="AZ48" i="1"/>
  <c r="D48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7" i="1"/>
  <c r="AY31" i="1"/>
  <c r="AZ46" i="1"/>
  <c r="AZ49" i="1" s="1"/>
  <c r="Y46" i="1"/>
  <c r="BL46" i="1" l="1"/>
  <c r="S96" i="1" l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48" i="1" l="1"/>
  <c r="S105" i="1" s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62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1" i="1"/>
  <c r="AE67" i="1"/>
  <c r="AE66" i="1"/>
  <c r="AE65" i="1"/>
  <c r="AE64" i="1"/>
  <c r="AE63" i="1"/>
  <c r="AE62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48" i="1" s="1"/>
  <c r="AE27" i="1"/>
  <c r="AE26" i="1"/>
  <c r="AE25" i="1"/>
  <c r="AE23" i="1"/>
  <c r="AE21" i="1"/>
  <c r="AE20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42" i="1" l="1"/>
  <c r="AE46" i="1"/>
  <c r="AE49" i="1" s="1"/>
  <c r="AK46" i="1"/>
  <c r="AK41" i="1"/>
  <c r="AL41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62" i="1"/>
  <c r="AK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7" i="1"/>
  <c r="AK96" i="1"/>
  <c r="AK17" i="1"/>
  <c r="AK15" i="1"/>
  <c r="O43" i="1" l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V97" i="1" l="1"/>
  <c r="AU97" i="1"/>
  <c r="AU96" i="1"/>
  <c r="F76" i="1"/>
  <c r="W76" i="1"/>
  <c r="AA76" i="1"/>
  <c r="AI76" i="1"/>
  <c r="AQ76" i="1"/>
  <c r="BA76" i="1"/>
  <c r="BB76" i="1"/>
  <c r="BC76" i="1"/>
  <c r="BE76" i="1"/>
  <c r="AT97" i="1"/>
  <c r="AS97" i="1"/>
  <c r="Y97" i="1"/>
  <c r="BI76" i="1" l="1"/>
  <c r="BF76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5" i="1"/>
  <c r="AA74" i="1"/>
  <c r="AA72" i="1"/>
  <c r="AA71" i="1"/>
  <c r="AA70" i="1"/>
  <c r="AA69" i="1"/>
  <c r="AA68" i="1"/>
  <c r="AA67" i="1"/>
  <c r="AA66" i="1"/>
  <c r="AA65" i="1"/>
  <c r="AA64" i="1"/>
  <c r="AA63" i="1"/>
  <c r="AA62" i="1"/>
  <c r="AA41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Z17" i="1"/>
  <c r="Y17" i="1"/>
  <c r="AA17" i="1" s="1"/>
  <c r="Z16" i="1"/>
  <c r="Y16" i="1"/>
  <c r="AA16" i="1" s="1"/>
  <c r="Z15" i="1"/>
  <c r="Y15" i="1"/>
  <c r="AA15" i="1" s="1"/>
  <c r="AA14" i="1"/>
  <c r="AA13" i="1"/>
  <c r="AA12" i="1"/>
  <c r="AA11" i="1"/>
  <c r="AA10" i="1"/>
  <c r="AA9" i="1"/>
  <c r="AA8" i="1"/>
  <c r="AA7" i="1"/>
  <c r="AO96" i="1" l="1"/>
  <c r="AQ96" i="1" s="1"/>
  <c r="AP10" i="1"/>
  <c r="AQ10" i="1" s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62" i="1"/>
  <c r="AQ8" i="1"/>
  <c r="AQ9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7" i="1"/>
  <c r="AP89" i="1"/>
  <c r="AO13" i="1"/>
  <c r="AO7" i="1"/>
  <c r="AO10" i="1"/>
  <c r="AP13" i="1"/>
  <c r="AP7" i="1"/>
  <c r="AP46" i="1" l="1"/>
  <c r="H97" i="1"/>
  <c r="I97" i="1"/>
  <c r="K97" i="1"/>
  <c r="L97" i="1"/>
  <c r="L98" i="1" s="1"/>
  <c r="L99" i="1" s="1"/>
  <c r="K96" i="1"/>
  <c r="K91" i="1"/>
  <c r="K89" i="1"/>
  <c r="K87" i="1"/>
  <c r="K82" i="1"/>
  <c r="K81" i="1"/>
  <c r="K80" i="1"/>
  <c r="K64" i="1"/>
  <c r="K63" i="1"/>
  <c r="K62" i="1"/>
  <c r="I98" i="1"/>
  <c r="I99" i="1" s="1"/>
  <c r="J98" i="1"/>
  <c r="I101" i="1"/>
  <c r="J101" i="1"/>
  <c r="L101" i="1"/>
  <c r="K40" i="1"/>
  <c r="K31" i="1"/>
  <c r="K30" i="1"/>
  <c r="K36" i="1"/>
  <c r="K44" i="1"/>
  <c r="K43" i="1"/>
  <c r="K42" i="1"/>
  <c r="K41" i="1"/>
  <c r="K39" i="1"/>
  <c r="K38" i="1"/>
  <c r="K37" i="1"/>
  <c r="K35" i="1"/>
  <c r="K34" i="1"/>
  <c r="K33" i="1"/>
  <c r="K29" i="1"/>
  <c r="K28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8" i="1"/>
  <c r="K7" i="1"/>
  <c r="I46" i="1"/>
  <c r="I47" i="1" s="1"/>
  <c r="J46" i="1"/>
  <c r="L46" i="1"/>
  <c r="L47" i="1" s="1"/>
  <c r="J47" i="1"/>
  <c r="K98" i="1" l="1"/>
  <c r="J103" i="1"/>
  <c r="I103" i="1"/>
  <c r="J99" i="1"/>
  <c r="L103" i="1"/>
  <c r="K101" i="1"/>
  <c r="K103" i="1" s="1"/>
  <c r="K99" i="1"/>
  <c r="K46" i="1"/>
  <c r="K47" i="1"/>
  <c r="W96" i="1" l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97" i="1" s="1"/>
  <c r="W43" i="1"/>
  <c r="W42" i="1"/>
  <c r="W41" i="1"/>
  <c r="W40" i="1"/>
  <c r="W39" i="1"/>
  <c r="W38" i="1"/>
  <c r="W37" i="1"/>
  <c r="W36" i="1"/>
  <c r="W35" i="1"/>
  <c r="W34" i="1"/>
  <c r="W33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U97" i="1"/>
  <c r="V97" i="1"/>
  <c r="X97" i="1"/>
  <c r="F96" i="1" l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E15" i="1"/>
  <c r="D15" i="1"/>
  <c r="F14" i="1"/>
  <c r="F15" i="1" s="1"/>
  <c r="F13" i="1"/>
  <c r="F12" i="1"/>
  <c r="F11" i="1"/>
  <c r="F10" i="1"/>
  <c r="F9" i="1"/>
  <c r="F8" i="1"/>
  <c r="F7" i="1"/>
  <c r="AH63" i="1" l="1"/>
  <c r="AG8" i="1"/>
  <c r="AG15" i="1" l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6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7" i="1"/>
  <c r="BD90" i="1" l="1"/>
  <c r="BD92" i="1"/>
  <c r="BD93" i="1"/>
  <c r="BD94" i="1"/>
  <c r="BD95" i="1"/>
  <c r="BD96" i="1"/>
  <c r="BD75" i="1"/>
  <c r="BD77" i="1"/>
  <c r="BD79" i="1"/>
  <c r="BD80" i="1"/>
  <c r="BD81" i="1"/>
  <c r="BE77" i="1" l="1"/>
  <c r="BF77" i="1" s="1"/>
  <c r="BD64" i="1"/>
  <c r="BD63" i="1"/>
  <c r="AL55" i="1"/>
  <c r="BE63" i="1" l="1"/>
  <c r="BF63" i="1" s="1"/>
  <c r="G46" i="1"/>
  <c r="AZ97" i="1"/>
  <c r="AV46" i="1"/>
  <c r="AF46" i="1"/>
  <c r="AB97" i="1"/>
  <c r="AB46" i="1"/>
  <c r="X46" i="1"/>
  <c r="T46" i="1"/>
  <c r="P97" i="1"/>
  <c r="P46" i="1"/>
  <c r="G97" i="1"/>
  <c r="X98" i="1" l="1"/>
  <c r="X49" i="1"/>
  <c r="T49" i="1"/>
  <c r="BD48" i="1"/>
  <c r="BD50" i="1" s="1"/>
  <c r="AF49" i="1"/>
  <c r="T97" i="1"/>
  <c r="AX97" i="1" l="1"/>
  <c r="AY97" i="1"/>
  <c r="AW97" i="1"/>
  <c r="N97" i="1"/>
  <c r="O97" i="1"/>
  <c r="M97" i="1"/>
  <c r="N46" i="1"/>
  <c r="O46" i="1"/>
  <c r="M46" i="1"/>
  <c r="Z97" i="1" l="1"/>
  <c r="AA97" i="1"/>
  <c r="Z46" i="1"/>
  <c r="AA46" i="1"/>
  <c r="AA42" i="1"/>
  <c r="AA43" i="1"/>
  <c r="AA44" i="1"/>
  <c r="AA45" i="1"/>
  <c r="AT46" i="1" l="1"/>
  <c r="AU46" i="1"/>
  <c r="AS46" i="1"/>
  <c r="AU51" i="1" l="1"/>
  <c r="V46" i="1"/>
  <c r="V98" i="1" s="1"/>
  <c r="U46" i="1"/>
  <c r="U98" i="1" s="1"/>
  <c r="W46" i="1"/>
  <c r="W98" i="1" s="1"/>
  <c r="E97" i="1" l="1"/>
  <c r="D97" i="1"/>
  <c r="F97" i="1"/>
  <c r="D46" i="1"/>
  <c r="F44" i="1"/>
  <c r="F45" i="1"/>
  <c r="AJ98" i="1" l="1"/>
  <c r="AN97" i="1"/>
  <c r="AP97" i="1"/>
  <c r="R97" i="1"/>
  <c r="AS98" i="1"/>
  <c r="AT98" i="1"/>
  <c r="AU98" i="1"/>
  <c r="AV98" i="1"/>
  <c r="AW98" i="1"/>
  <c r="AX98" i="1"/>
  <c r="AY98" i="1"/>
  <c r="AZ98" i="1"/>
  <c r="T98" i="1"/>
  <c r="Y98" i="1"/>
  <c r="Z98" i="1"/>
  <c r="AA98" i="1"/>
  <c r="AB98" i="1"/>
  <c r="E98" i="1"/>
  <c r="G98" i="1"/>
  <c r="H98" i="1"/>
  <c r="M98" i="1"/>
  <c r="N98" i="1"/>
  <c r="O98" i="1"/>
  <c r="P98" i="1"/>
  <c r="D98" i="1"/>
  <c r="BD65" i="1"/>
  <c r="BD66" i="1"/>
  <c r="BD68" i="1"/>
  <c r="BD69" i="1"/>
  <c r="BD70" i="1"/>
  <c r="BD71" i="1"/>
  <c r="BD72" i="1"/>
  <c r="BD74" i="1"/>
  <c r="BD82" i="1"/>
  <c r="BD83" i="1"/>
  <c r="BD84" i="1"/>
  <c r="BD85" i="1"/>
  <c r="BD86" i="1"/>
  <c r="BD88" i="1"/>
  <c r="BD89" i="1"/>
  <c r="BC63" i="1"/>
  <c r="BC64" i="1"/>
  <c r="BC78" i="1"/>
  <c r="BC79" i="1"/>
  <c r="BC80" i="1"/>
  <c r="BC81" i="1"/>
  <c r="BC88" i="1"/>
  <c r="BC89" i="1"/>
  <c r="BC90" i="1"/>
  <c r="BC91" i="1"/>
  <c r="BC92" i="1"/>
  <c r="BC93" i="1"/>
  <c r="BB63" i="1"/>
  <c r="BI63" i="1" s="1"/>
  <c r="BB64" i="1"/>
  <c r="BI64" i="1" s="1"/>
  <c r="BB65" i="1"/>
  <c r="BB66" i="1"/>
  <c r="BB67" i="1"/>
  <c r="BB68" i="1"/>
  <c r="BB69" i="1"/>
  <c r="BB70" i="1"/>
  <c r="BB71" i="1"/>
  <c r="BB72" i="1"/>
  <c r="BB73" i="1"/>
  <c r="BB74" i="1"/>
  <c r="BB75" i="1"/>
  <c r="BB77" i="1"/>
  <c r="BB78" i="1"/>
  <c r="BB79" i="1"/>
  <c r="BB80" i="1"/>
  <c r="BB81" i="1"/>
  <c r="BB82" i="1"/>
  <c r="BI82" i="1" s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A63" i="1"/>
  <c r="BA64" i="1"/>
  <c r="BA65" i="1"/>
  <c r="BA66" i="1"/>
  <c r="BA67" i="1"/>
  <c r="BA68" i="1"/>
  <c r="BA69" i="1"/>
  <c r="BA70" i="1"/>
  <c r="BA71" i="1"/>
  <c r="BA72" i="1"/>
  <c r="BA73" i="1"/>
  <c r="BI73" i="1" s="1"/>
  <c r="BA74" i="1"/>
  <c r="BI74" i="1" s="1"/>
  <c r="BA75" i="1"/>
  <c r="BA77" i="1"/>
  <c r="BI77" i="1" s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B62" i="1"/>
  <c r="BC62" i="1"/>
  <c r="BD62" i="1"/>
  <c r="BA62" i="1"/>
  <c r="AN46" i="1"/>
  <c r="AR46" i="1"/>
  <c r="AO46" i="1"/>
  <c r="AH46" i="1"/>
  <c r="BC8" i="1"/>
  <c r="BC9" i="1"/>
  <c r="BC11" i="1"/>
  <c r="BC14" i="1"/>
  <c r="BC15" i="1"/>
  <c r="BC16" i="1"/>
  <c r="BC17" i="1"/>
  <c r="BC18" i="1"/>
  <c r="BC19" i="1"/>
  <c r="BC20" i="1"/>
  <c r="BC21" i="1"/>
  <c r="BC22" i="1"/>
  <c r="BC28" i="1"/>
  <c r="BC29" i="1"/>
  <c r="BC31" i="1"/>
  <c r="BC36" i="1"/>
  <c r="BC37" i="1"/>
  <c r="BC38" i="1"/>
  <c r="BC40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2" i="1"/>
  <c r="BA43" i="1"/>
  <c r="BA44" i="1"/>
  <c r="BA45" i="1"/>
  <c r="BA7" i="1"/>
  <c r="AQ97" i="1"/>
  <c r="AR97" i="1"/>
  <c r="AM41" i="1"/>
  <c r="AM42" i="1"/>
  <c r="AM43" i="1"/>
  <c r="AM44" i="1"/>
  <c r="AM45" i="1"/>
  <c r="AQ46" i="1"/>
  <c r="AO97" i="1"/>
  <c r="AP98" i="1"/>
  <c r="BD97" i="1" l="1"/>
  <c r="BI96" i="1"/>
  <c r="BB97" i="1"/>
  <c r="BI89" i="1"/>
  <c r="BI87" i="1"/>
  <c r="BI81" i="1"/>
  <c r="BA97" i="1"/>
  <c r="BI80" i="1"/>
  <c r="BB46" i="1"/>
  <c r="BA46" i="1"/>
  <c r="AH98" i="1"/>
  <c r="AN98" i="1"/>
  <c r="AR98" i="1"/>
  <c r="AQ98" i="1"/>
  <c r="BC10" i="1"/>
  <c r="AO98" i="1"/>
  <c r="AR52" i="1"/>
  <c r="AM46" i="1"/>
  <c r="AQ41" i="1"/>
  <c r="AL97" i="1"/>
  <c r="AK97" i="1"/>
  <c r="AK98" i="1" s="1"/>
  <c r="AL98" i="1"/>
  <c r="BC87" i="1"/>
  <c r="BC96" i="1"/>
  <c r="BC12" i="1"/>
  <c r="BC13" i="1"/>
  <c r="BC30" i="1"/>
  <c r="AG97" i="1"/>
  <c r="AG46" i="1"/>
  <c r="AG41" i="1"/>
  <c r="BA41" i="1" s="1"/>
  <c r="BI97" i="1" l="1"/>
  <c r="AG98" i="1"/>
  <c r="BD98" i="1"/>
  <c r="BB98" i="1"/>
  <c r="BA98" i="1"/>
  <c r="AI97" i="1"/>
  <c r="AI46" i="1"/>
  <c r="AM97" i="1"/>
  <c r="AM98" i="1" s="1"/>
  <c r="AF97" i="1"/>
  <c r="AD97" i="1"/>
  <c r="AC97" i="1"/>
  <c r="AD46" i="1"/>
  <c r="AC46" i="1"/>
  <c r="AE43" i="1"/>
  <c r="AE44" i="1"/>
  <c r="AE45" i="1"/>
  <c r="BD101" i="1" l="1"/>
  <c r="BB101" i="1"/>
  <c r="BB102" i="1" s="1"/>
  <c r="BH98" i="1"/>
  <c r="BH101" i="1" s="1"/>
  <c r="BH105" i="1" s="1"/>
  <c r="BA101" i="1"/>
  <c r="BA102" i="1" s="1"/>
  <c r="AD49" i="1"/>
  <c r="AC49" i="1"/>
  <c r="BC98" i="1"/>
  <c r="AD98" i="1"/>
  <c r="AC98" i="1"/>
  <c r="AE97" i="1"/>
  <c r="AF98" i="1"/>
  <c r="AI98" i="1"/>
  <c r="BC65" i="1"/>
  <c r="BC66" i="1"/>
  <c r="BC67" i="1"/>
  <c r="BC68" i="1"/>
  <c r="BC69" i="1"/>
  <c r="BC70" i="1"/>
  <c r="BC71" i="1"/>
  <c r="BC72" i="1"/>
  <c r="BC73" i="1"/>
  <c r="BC74" i="1"/>
  <c r="BC75" i="1"/>
  <c r="BC82" i="1"/>
  <c r="BC83" i="1"/>
  <c r="BC84" i="1"/>
  <c r="BC85" i="1"/>
  <c r="BC86" i="1"/>
  <c r="BC94" i="1"/>
  <c r="BC95" i="1"/>
  <c r="Q97" i="1"/>
  <c r="BC23" i="1"/>
  <c r="BC24" i="1"/>
  <c r="BC25" i="1"/>
  <c r="BC26" i="1"/>
  <c r="BC27" i="1"/>
  <c r="BC32" i="1"/>
  <c r="BC33" i="1"/>
  <c r="BC34" i="1"/>
  <c r="BC35" i="1"/>
  <c r="BC39" i="1"/>
  <c r="S42" i="1"/>
  <c r="S43" i="1"/>
  <c r="S44" i="1"/>
  <c r="S45" i="1"/>
  <c r="R46" i="1"/>
  <c r="BD105" i="1" l="1"/>
  <c r="BD102" i="1"/>
  <c r="BC97" i="1"/>
  <c r="AE98" i="1"/>
  <c r="BC101" i="1"/>
  <c r="BC46" i="1"/>
  <c r="BJ49" i="1"/>
  <c r="R49" i="1"/>
  <c r="Q49" i="1"/>
  <c r="BL49" i="1"/>
  <c r="BL51" i="1" s="1"/>
  <c r="S97" i="1"/>
  <c r="BC77" i="1"/>
  <c r="R98" i="1"/>
  <c r="S46" i="1"/>
  <c r="BA48" i="1"/>
  <c r="BA105" i="1" s="1"/>
  <c r="Q98" i="1"/>
  <c r="S49" i="1" l="1"/>
  <c r="BC48" i="1"/>
  <c r="S98" i="1"/>
  <c r="BC105" i="1" l="1"/>
  <c r="BC49" i="1"/>
  <c r="BE64" i="1"/>
  <c r="BF64" i="1" s="1"/>
  <c r="BE65" i="1"/>
  <c r="BF65" i="1" s="1"/>
  <c r="BE66" i="1"/>
  <c r="BF66" i="1" s="1"/>
  <c r="BE67" i="1"/>
  <c r="BF67" i="1" s="1"/>
  <c r="BE68" i="1"/>
  <c r="BF68" i="1" s="1"/>
  <c r="BE69" i="1"/>
  <c r="BF69" i="1" s="1"/>
  <c r="BE70" i="1"/>
  <c r="BF70" i="1" s="1"/>
  <c r="BE71" i="1"/>
  <c r="BF71" i="1" s="1"/>
  <c r="BE72" i="1"/>
  <c r="BF72" i="1" s="1"/>
  <c r="BE73" i="1"/>
  <c r="BF73" i="1" s="1"/>
  <c r="BE74" i="1"/>
  <c r="BF74" i="1" s="1"/>
  <c r="BE75" i="1"/>
  <c r="BF75" i="1" s="1"/>
  <c r="BE78" i="1"/>
  <c r="BF78" i="1" s="1"/>
  <c r="BE79" i="1"/>
  <c r="BF79" i="1" s="1"/>
  <c r="BE80" i="1"/>
  <c r="BF80" i="1" s="1"/>
  <c r="BE81" i="1"/>
  <c r="BF81" i="1" s="1"/>
  <c r="BE82" i="1"/>
  <c r="BF82" i="1" s="1"/>
  <c r="BE83" i="1"/>
  <c r="BF83" i="1" s="1"/>
  <c r="BE84" i="1"/>
  <c r="BF84" i="1" s="1"/>
  <c r="BE85" i="1"/>
  <c r="BF85" i="1" s="1"/>
  <c r="BE86" i="1"/>
  <c r="BF86" i="1" s="1"/>
  <c r="BE87" i="1"/>
  <c r="BE88" i="1"/>
  <c r="BF88" i="1" s="1"/>
  <c r="BE89" i="1"/>
  <c r="BF89" i="1" s="1"/>
  <c r="BE90" i="1"/>
  <c r="BF90" i="1" s="1"/>
  <c r="BE91" i="1"/>
  <c r="BF91" i="1" s="1"/>
  <c r="BE92" i="1"/>
  <c r="BF92" i="1" s="1"/>
  <c r="BE93" i="1"/>
  <c r="BF93" i="1" s="1"/>
  <c r="BE94" i="1"/>
  <c r="BF94" i="1" s="1"/>
  <c r="BE95" i="1"/>
  <c r="BF95" i="1" s="1"/>
  <c r="BE96" i="1"/>
  <c r="BF96" i="1" s="1"/>
  <c r="BE62" i="1"/>
  <c r="BF62" i="1" s="1"/>
  <c r="BE18" i="1"/>
  <c r="BE25" i="1"/>
  <c r="BE36" i="1"/>
  <c r="BE38" i="1"/>
  <c r="BE40" i="1"/>
  <c r="BF40" i="1" s="1"/>
  <c r="BE44" i="1"/>
  <c r="BE45" i="1"/>
  <c r="BE97" i="1" l="1"/>
  <c r="BF97" i="1" s="1"/>
  <c r="BF87" i="1"/>
  <c r="BE8" i="1" l="1"/>
  <c r="BF8" i="1" s="1"/>
  <c r="BE10" i="1"/>
  <c r="BF10" i="1" s="1"/>
  <c r="BE12" i="1"/>
  <c r="BF12" i="1" s="1"/>
  <c r="BE14" i="1"/>
  <c r="BF14" i="1" s="1"/>
  <c r="BE16" i="1"/>
  <c r="BF16" i="1" s="1"/>
  <c r="BE20" i="1"/>
  <c r="BF20" i="1" s="1"/>
  <c r="BE21" i="1"/>
  <c r="BF21" i="1" s="1"/>
  <c r="BE31" i="1"/>
  <c r="BF31" i="1" s="1"/>
  <c r="BE7" i="1"/>
  <c r="BE11" i="1"/>
  <c r="BF11" i="1" s="1"/>
  <c r="BE13" i="1"/>
  <c r="BF13" i="1" s="1"/>
  <c r="BE15" i="1"/>
  <c r="BF15" i="1" s="1"/>
  <c r="BE17" i="1"/>
  <c r="BF17" i="1" s="1"/>
  <c r="BE19" i="1"/>
  <c r="BF19" i="1" s="1"/>
  <c r="BE30" i="1"/>
  <c r="BF30" i="1" s="1"/>
  <c r="BF7" i="1" l="1"/>
  <c r="AI101" i="1" l="1"/>
  <c r="E101" i="1"/>
  <c r="G101" i="1"/>
  <c r="M101" i="1"/>
  <c r="M103" i="1" s="1"/>
  <c r="N101" i="1"/>
  <c r="N103" i="1" s="1"/>
  <c r="O101" i="1"/>
  <c r="O103" i="1" s="1"/>
  <c r="P101" i="1"/>
  <c r="P103" i="1" s="1"/>
  <c r="Q101" i="1"/>
  <c r="Q102" i="1" s="1"/>
  <c r="R101" i="1"/>
  <c r="R102" i="1" s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G101" i="1"/>
  <c r="AH101" i="1"/>
  <c r="AJ101" i="1"/>
  <c r="AL101" i="1"/>
  <c r="AN101" i="1"/>
  <c r="AO101" i="1"/>
  <c r="AP101" i="1"/>
  <c r="AQ101" i="1"/>
  <c r="AR101" i="1"/>
  <c r="AS101" i="1"/>
  <c r="AT101" i="1"/>
  <c r="AU101" i="1"/>
  <c r="AV101" i="1"/>
  <c r="AW101" i="1"/>
  <c r="AX101" i="1"/>
  <c r="AZ101" i="1"/>
  <c r="D101" i="1"/>
  <c r="AX105" i="1" l="1"/>
  <c r="AX102" i="1"/>
  <c r="AZ105" i="1"/>
  <c r="AZ102" i="1"/>
  <c r="AJ105" i="1"/>
  <c r="AJ102" i="1"/>
  <c r="U105" i="1"/>
  <c r="U102" i="1"/>
  <c r="V105" i="1"/>
  <c r="V102" i="1"/>
  <c r="W105" i="1"/>
  <c r="W102" i="1"/>
  <c r="AF105" i="1"/>
  <c r="AF102" i="1"/>
  <c r="AD105" i="1"/>
  <c r="AD102" i="1"/>
  <c r="AC105" i="1"/>
  <c r="AC102" i="1"/>
  <c r="AP47" i="1"/>
  <c r="AQ47" i="1" l="1"/>
  <c r="AP99" i="1"/>
  <c r="AO47" i="1"/>
  <c r="AQ99" i="1"/>
  <c r="AO99" i="1"/>
  <c r="AK101" i="1"/>
  <c r="AM101" i="1" l="1"/>
  <c r="BF44" i="1" l="1"/>
  <c r="BF45" i="1"/>
  <c r="AR47" i="1"/>
  <c r="AN47" i="1"/>
  <c r="AI99" i="1"/>
  <c r="AJ99" i="1"/>
  <c r="AG47" i="1"/>
  <c r="AH47" i="1"/>
  <c r="AJ47" i="1"/>
  <c r="AT47" i="1"/>
  <c r="BF38" i="1"/>
  <c r="BF36" i="1"/>
  <c r="BF25" i="1"/>
  <c r="BF18" i="1"/>
  <c r="BE22" i="1" l="1"/>
  <c r="BF22" i="1" s="1"/>
  <c r="BE24" i="1"/>
  <c r="BE26" i="1"/>
  <c r="BF26" i="1" s="1"/>
  <c r="BE28" i="1"/>
  <c r="BF28" i="1" s="1"/>
  <c r="BE32" i="1"/>
  <c r="BE34" i="1"/>
  <c r="BE42" i="1"/>
  <c r="BE9" i="1"/>
  <c r="BE23" i="1"/>
  <c r="BF23" i="1" s="1"/>
  <c r="BE27" i="1"/>
  <c r="BF27" i="1" s="1"/>
  <c r="BE29" i="1"/>
  <c r="BF29" i="1" s="1"/>
  <c r="BE33" i="1"/>
  <c r="BF33" i="1" s="1"/>
  <c r="BE35" i="1"/>
  <c r="BF35" i="1" s="1"/>
  <c r="BE37" i="1"/>
  <c r="BF37" i="1" s="1"/>
  <c r="BE39" i="1"/>
  <c r="BF39" i="1" s="1"/>
  <c r="BE41" i="1"/>
  <c r="BF41" i="1" s="1"/>
  <c r="BE43" i="1"/>
  <c r="BF43" i="1" s="1"/>
  <c r="AG99" i="1"/>
  <c r="AH99" i="1"/>
  <c r="AI47" i="1"/>
  <c r="AL47" i="1"/>
  <c r="AK99" i="1"/>
  <c r="AT99" i="1"/>
  <c r="AL99" i="1"/>
  <c r="AN99" i="1"/>
  <c r="AS99" i="1"/>
  <c r="AR99" i="1"/>
  <c r="AM47" i="1"/>
  <c r="AK47" i="1"/>
  <c r="AD103" i="1"/>
  <c r="AC103" i="1"/>
  <c r="BF34" i="1" l="1"/>
  <c r="BE46" i="1"/>
  <c r="BF42" i="1"/>
  <c r="BF32" i="1"/>
  <c r="BF24" i="1"/>
  <c r="AE101" i="1"/>
  <c r="AM99" i="1"/>
  <c r="R103" i="1"/>
  <c r="Q103" i="1"/>
  <c r="U103" i="1"/>
  <c r="V103" i="1"/>
  <c r="W103" i="1"/>
  <c r="X103" i="1"/>
  <c r="Y103" i="1"/>
  <c r="Z103" i="1"/>
  <c r="AA103" i="1"/>
  <c r="AB103" i="1"/>
  <c r="AE105" i="1" l="1"/>
  <c r="AE102" i="1"/>
  <c r="T103" i="1"/>
  <c r="AE103" i="1"/>
  <c r="S101" i="1"/>
  <c r="S102" i="1" s="1"/>
  <c r="S103" i="1" l="1"/>
  <c r="AY101" i="1" l="1"/>
  <c r="AY105" i="1" l="1"/>
  <c r="AY102" i="1"/>
  <c r="BF46" i="1"/>
  <c r="BF9" i="1"/>
  <c r="Z99" i="1" l="1"/>
  <c r="Y99" i="1" l="1"/>
  <c r="AA99" i="1"/>
  <c r="AB99" i="1"/>
  <c r="AB47" i="1" l="1"/>
  <c r="P47" i="1"/>
  <c r="T99" i="1" l="1"/>
  <c r="AV47" i="1"/>
  <c r="AF47" i="1"/>
  <c r="AD47" i="1"/>
  <c r="V47" i="1"/>
  <c r="T47" i="1"/>
  <c r="X47" i="1"/>
  <c r="BD47" i="1"/>
  <c r="Z47" i="1"/>
  <c r="Y47" i="1"/>
  <c r="AA47" i="1"/>
  <c r="N47" i="1"/>
  <c r="M47" i="1"/>
  <c r="O47" i="1"/>
  <c r="Q99" i="1" l="1"/>
  <c r="AU47" i="1"/>
  <c r="R99" i="1"/>
  <c r="AE47" i="1"/>
  <c r="AD99" i="1"/>
  <c r="AF99" i="1"/>
  <c r="AC47" i="1"/>
  <c r="S47" i="1"/>
  <c r="R47" i="1"/>
  <c r="U47" i="1"/>
  <c r="X99" i="1"/>
  <c r="V99" i="1"/>
  <c r="Q47" i="1"/>
  <c r="W47" i="1"/>
  <c r="AZ99" i="1"/>
  <c r="AV99" i="1"/>
  <c r="N99" i="1"/>
  <c r="P99" i="1"/>
  <c r="S99" i="1" l="1"/>
  <c r="AC99" i="1"/>
  <c r="AE99" i="1"/>
  <c r="W99" i="1"/>
  <c r="AY99" i="1"/>
  <c r="AX99" i="1"/>
  <c r="AU99" i="1"/>
  <c r="O99" i="1"/>
  <c r="M99" i="1"/>
  <c r="G103" i="1"/>
  <c r="E103" i="1"/>
  <c r="D103" i="1"/>
  <c r="H61" i="1"/>
  <c r="H60" i="1"/>
  <c r="H59" i="1"/>
  <c r="H101" i="1" l="1"/>
  <c r="F101" i="1"/>
  <c r="BB47" i="1"/>
  <c r="BB48" i="1"/>
  <c r="U99" i="1"/>
  <c r="G47" i="1"/>
  <c r="E47" i="1"/>
  <c r="AW99" i="1"/>
  <c r="D47" i="1"/>
  <c r="BB49" i="1" l="1"/>
  <c r="BB105" i="1"/>
  <c r="H47" i="1"/>
  <c r="BE47" i="1"/>
  <c r="H103" i="1"/>
  <c r="F103" i="1"/>
  <c r="BD99" i="1"/>
  <c r="BA47" i="1"/>
  <c r="D99" i="1"/>
  <c r="BB99" i="1" l="1"/>
  <c r="BA99" i="1"/>
  <c r="G99" i="1"/>
  <c r="E99" i="1" l="1"/>
  <c r="F46" i="1" l="1"/>
  <c r="F47" i="1" s="1"/>
  <c r="BC7" i="1"/>
  <c r="BC51" i="1" l="1"/>
  <c r="BC99" i="1"/>
  <c r="F98" i="1"/>
  <c r="F99" i="1" l="1"/>
  <c r="BC102" i="1"/>
  <c r="BC47" i="1"/>
</calcChain>
</file>

<file path=xl/comments1.xml><?xml version="1.0" encoding="utf-8"?>
<comments xmlns="http://schemas.openxmlformats.org/spreadsheetml/2006/main">
  <authors>
    <author>UZ_SDaJ_STU</author>
  </authors>
  <commentList>
    <comment ref="AS30" authorId="0" shapeId="0">
      <text>
        <r>
          <rPr>
            <b/>
            <sz val="8"/>
            <color indexed="81"/>
            <rFont val="Tahoma"/>
            <charset val="238"/>
          </rPr>
          <t>UZ_SDaJ_STU:</t>
        </r>
        <r>
          <rPr>
            <sz val="8"/>
            <color indexed="81"/>
            <rFont val="Tahoma"/>
            <charset val="238"/>
          </rPr>
          <t xml:space="preserve">
Bez zúčtovania koeficientu, nevieme aký bude</t>
        </r>
      </text>
    </comment>
  </commentList>
</comments>
</file>

<file path=xl/comments2.xml><?xml version="1.0" encoding="utf-8"?>
<comments xmlns="http://schemas.openxmlformats.org/spreadsheetml/2006/main">
  <authors>
    <author>UZ_SDaJ_STU</author>
  </authors>
  <commentList>
    <comment ref="AS30" authorId="0" shapeId="0">
      <text>
        <r>
          <rPr>
            <b/>
            <sz val="8"/>
            <color indexed="81"/>
            <rFont val="Tahoma"/>
            <charset val="238"/>
          </rPr>
          <t>UZ_SDaJ_STU:</t>
        </r>
        <r>
          <rPr>
            <sz val="8"/>
            <color indexed="81"/>
            <rFont val="Tahoma"/>
            <charset val="238"/>
          </rPr>
          <t xml:space="preserve">
Bez zúčtovania koeficientu, nevieme aký bude</t>
        </r>
      </text>
    </comment>
  </commentList>
</comments>
</file>

<file path=xl/sharedStrings.xml><?xml version="1.0" encoding="utf-8"?>
<sst xmlns="http://schemas.openxmlformats.org/spreadsheetml/2006/main" count="548" uniqueCount="105">
  <si>
    <t>Súčasť:</t>
  </si>
  <si>
    <t>STAVEBNÁ  FAKULTA</t>
  </si>
  <si>
    <t>roz proti</t>
  </si>
  <si>
    <t>Číslo účtu</t>
  </si>
  <si>
    <t>Náklady</t>
  </si>
  <si>
    <t>Číslo riadku</t>
  </si>
  <si>
    <t>Činnosť</t>
  </si>
  <si>
    <t>Bezprostredne predchádzajúce účtovné obdobie</t>
  </si>
  <si>
    <t>výkazu</t>
  </si>
  <si>
    <t>Hlavná nezdaňovaná</t>
  </si>
  <si>
    <t>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</si>
  <si>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</si>
  <si>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</si>
  <si>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</si>
  <si>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</si>
  <si>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</si>
  <si>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</si>
  <si>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</si>
  <si>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</si>
  <si>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 xml:space="preserve">Mzdové náklady </t>
  </si>
  <si>
    <t xml:space="preserve">Zákon.sociál.poistenie </t>
  </si>
  <si>
    <t>Ostatné sociálne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</si>
  <si>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</si>
  <si>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</si>
  <si>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</si>
  <si>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</si>
  <si>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</si>
  <si>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Zmluvné pokuty a penále</t>
  </si>
  <si>
    <t>Ostatné pokuty a penále</t>
  </si>
  <si>
    <t>Odpísanie pohľadávky</t>
  </si>
  <si>
    <t>Úroky</t>
  </si>
  <si>
    <t>Kurzové straty</t>
  </si>
  <si>
    <t>Dary</t>
  </si>
  <si>
    <t>Osobitné náklady</t>
  </si>
  <si>
    <t>Manká a škody</t>
  </si>
  <si>
    <t>Iné ostatné náklady</t>
  </si>
  <si>
    <t>Odpisy dlhodobého nehmotného majetku a dlhodobého hmotného majetku</t>
  </si>
  <si>
    <t>Zostatková cena predaného dlhodobého nehmotného majetku a dlhodobého hmotného majetku</t>
  </si>
  <si>
    <t>Predané cenné papiere</t>
  </si>
  <si>
    <t>Predaný materiál</t>
  </si>
  <si>
    <t>Náklady na krátkodobý finančný majetok</t>
  </si>
  <si>
    <t>Tvorba fondov</t>
  </si>
  <si>
    <t>Náklady na precenenie cenných papierov</t>
  </si>
  <si>
    <t>Tvorba a zúčtovanie opravných položiek</t>
  </si>
  <si>
    <t>Poskytnuté príspevky organizačným zložkám</t>
  </si>
  <si>
    <t>Poskytnuté príspevky iným účtovným jednotkám</t>
  </si>
  <si>
    <t>Poskytnuté príspevky fyzickým osobám</t>
  </si>
  <si>
    <t>Poskytnuté príspevky z verejnej zbierky</t>
  </si>
  <si>
    <t>Účtová trieda 5 spolu r. 01 až r. 37</t>
  </si>
  <si>
    <t>Kontrolné číslo r. 01 až r. 38</t>
  </si>
  <si>
    <t>Výnosy</t>
  </si>
  <si>
    <t>Č.r.</t>
  </si>
  <si>
    <t>Tržby za vlastné výrobky</t>
  </si>
  <si>
    <t>Tržby z predaja služieb</t>
  </si>
  <si>
    <t>Tržby za predaný tovar</t>
  </si>
  <si>
    <t>Zmena stavu zásob nedokončenej výroby</t>
  </si>
  <si>
    <t>Zmena stavu zásob polotovarov</t>
  </si>
  <si>
    <t>Zmena stavu zásob výrobkov</t>
  </si>
  <si>
    <t>Zmena stavu zásob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</si>
  <si>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</si>
  <si>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</si>
  <si>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</si>
  <si>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</si>
  <si>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Platby za odpísané pohľadávky</t>
  </si>
  <si>
    <t>Kurzové zisky</t>
  </si>
  <si>
    <t>Prijaté dary</t>
  </si>
  <si>
    <t>Osobitné výnosy</t>
  </si>
  <si>
    <t>Zákonné poplatky</t>
  </si>
  <si>
    <t>Tržby z predaja dlhodobého nehmotného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</si>
  <si>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</si>
  <si>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</si>
  <si>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</si>
  <si>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</si>
  <si>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Výnosy z použitia fondu</t>
  </si>
  <si>
    <t>Výnosy z precenenia cenných papierov</t>
  </si>
  <si>
    <t>Výnosy z nájmu majetku</t>
  </si>
  <si>
    <t>Prijaté príspevky od organizačných zložiek</t>
  </si>
  <si>
    <t>Prijaté príspevky od iných organizácií</t>
  </si>
  <si>
    <t>Prijaté príspevky od fyzických osôb</t>
  </si>
  <si>
    <t>Prijaté členské príspevky</t>
  </si>
  <si>
    <t>Príspevky z podielu zaplatenej dane</t>
  </si>
  <si>
    <t>Prijaté príspevky z verejných zbierok</t>
  </si>
  <si>
    <t>Dotácie</t>
  </si>
  <si>
    <t>Účtová trieda 6 spolu    r. 39 až r. 73</t>
  </si>
  <si>
    <t>Výsledok hospodárenia pred zdanením     r. 74 - r. 38</t>
  </si>
  <si>
    <t>Kontrolné číslo                                            r. 39 až r. 78</t>
  </si>
  <si>
    <t>Poskytnuté príspevky z podielu zapl.dane</t>
  </si>
  <si>
    <t>Bratislava dňa 14.03.2017</t>
  </si>
  <si>
    <t>STROJNICKA  FAKULTA</t>
  </si>
  <si>
    <t>FEI</t>
  </si>
  <si>
    <t>FCHPT</t>
  </si>
  <si>
    <t xml:space="preserve">  FAKULTA ARCHITEKTÚRY</t>
  </si>
  <si>
    <t>MTF</t>
  </si>
  <si>
    <t>FIIT</t>
  </si>
  <si>
    <t>REKTORÁT</t>
  </si>
  <si>
    <t>ŠDaJ</t>
  </si>
  <si>
    <t>GABČÍKOVO</t>
  </si>
  <si>
    <t>STU SPOLU</t>
  </si>
  <si>
    <t xml:space="preserve"> </t>
  </si>
  <si>
    <t>Technik</t>
  </si>
  <si>
    <t>CAŠ</t>
  </si>
  <si>
    <t>kontrola</t>
  </si>
  <si>
    <t>Iné ostatné výnosy</t>
  </si>
  <si>
    <t>Návrh rozpočtu 2019</t>
  </si>
  <si>
    <t>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</si>
</sst>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4" tint="-0.249977111117893"/>
      <name val="Arial"/>
      <family val="2"/>
      <charset val="238"/>
    </font>
    <font>
      <sz val="10"/>
      <color indexed="48"/>
      <name val="Arial"/>
      <charset val="238"/>
    </font>
    <font>
      <sz val="10"/>
      <color indexed="12"/>
      <name val="Arial"/>
      <charset val="238"/>
    </font>
    <font>
      <sz val="10"/>
      <color theme="3" tint="0.39997558519241921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49" fontId="18" fillId="0" borderId="1">
      <alignment horizontal="center" vertical="center" wrapText="1"/>
    </xf>
    <xf numFmtId="0" fontId="18" fillId="0" borderId="1">
      <alignment horizontal="left" vertical="center" wrapText="1"/>
    </xf>
    <xf numFmtId="0" fontId="3" fillId="0" borderId="0"/>
    <xf numFmtId="0" fontId="17" fillId="0" borderId="0"/>
    <xf numFmtId="0" fontId="17" fillId="0" borderId="0"/>
    <xf numFmtId="0" fontId="17" fillId="0" borderId="0"/>
    <xf numFmtId="49" fontId="18" fillId="0" borderId="1">
      <alignment horizontal="center" vertical="center" wrapText="1"/>
    </xf>
  </cellStyleXfs>
  <cellXfs count="158">
    <xf numFmtId="0" fontId="0" fillId="0" borderId="0" xfId="0"/>
    <xf numFmtId="3" fontId="3" fillId="0" borderId="1" xfId="0" applyNumberFormat="1" applyFont="1" applyBorder="1"/>
    <xf numFmtId="3" fontId="6" fillId="0" borderId="1" xfId="0" applyNumberFormat="1" applyFont="1" applyBorder="1"/>
    <xf numFmtId="3" fontId="2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Fill="1" applyBorder="1"/>
    <xf numFmtId="3" fontId="3" fillId="3" borderId="1" xfId="0" applyNumberFormat="1" applyFont="1" applyFill="1" applyBorder="1"/>
    <xf numFmtId="3" fontId="8" fillId="0" borderId="1" xfId="0" applyNumberFormat="1" applyFont="1" applyBorder="1"/>
    <xf numFmtId="3" fontId="7" fillId="2" borderId="1" xfId="0" applyNumberFormat="1" applyFont="1" applyFill="1" applyBorder="1"/>
    <xf numFmtId="3" fontId="11" fillId="0" borderId="0" xfId="0" applyNumberFormat="1" applyFont="1"/>
    <xf numFmtId="3" fontId="10" fillId="0" borderId="1" xfId="0" applyNumberFormat="1" applyFont="1" applyBorder="1"/>
    <xf numFmtId="3" fontId="1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/>
    <xf numFmtId="3" fontId="6" fillId="0" borderId="0" xfId="0" applyNumberFormat="1" applyFont="1"/>
    <xf numFmtId="3" fontId="11" fillId="0" borderId="6" xfId="1" applyNumberFormat="1" applyFont="1" applyBorder="1"/>
    <xf numFmtId="3" fontId="19" fillId="0" borderId="1" xfId="0" applyNumberFormat="1" applyFont="1" applyBorder="1"/>
    <xf numFmtId="3" fontId="15" fillId="0" borderId="0" xfId="0" applyNumberFormat="1" applyFont="1"/>
    <xf numFmtId="3" fontId="21" fillId="0" borderId="1" xfId="0" applyNumberFormat="1" applyFont="1" applyBorder="1"/>
    <xf numFmtId="3" fontId="23" fillId="0" borderId="1" xfId="0" applyNumberFormat="1" applyFont="1" applyBorder="1"/>
    <xf numFmtId="3" fontId="23" fillId="5" borderId="1" xfId="0" applyNumberFormat="1" applyFont="1" applyFill="1" applyBorder="1" applyAlignment="1" applyProtection="1">
      <alignment horizontal="right" vertical="center" wrapText="1"/>
    </xf>
    <xf numFmtId="3" fontId="23" fillId="0" borderId="2" xfId="0" applyNumberFormat="1" applyFont="1" applyBorder="1"/>
    <xf numFmtId="3" fontId="3" fillId="0" borderId="1" xfId="9" applyNumberFormat="1" applyFont="1" applyFill="1" applyBorder="1" applyAlignment="1">
      <alignment horizontal="right" vertical="center" wrapText="1"/>
    </xf>
    <xf numFmtId="3" fontId="3" fillId="0" borderId="2" xfId="9" applyNumberFormat="1" applyFont="1" applyFill="1" applyBorder="1" applyAlignment="1">
      <alignment horizontal="right" vertical="center" wrapText="1"/>
    </xf>
    <xf numFmtId="3" fontId="3" fillId="0" borderId="9" xfId="9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/>
    <xf numFmtId="3" fontId="23" fillId="5" borderId="11" xfId="0" applyNumberFormat="1" applyFont="1" applyFill="1" applyBorder="1" applyAlignment="1" applyProtection="1">
      <alignment horizontal="right" vertical="center" wrapText="1"/>
    </xf>
    <xf numFmtId="3" fontId="23" fillId="0" borderId="0" xfId="0" applyNumberFormat="1" applyFont="1"/>
    <xf numFmtId="3" fontId="24" fillId="4" borderId="1" xfId="0" applyNumberFormat="1" applyFont="1" applyFill="1" applyBorder="1"/>
    <xf numFmtId="3" fontId="26" fillId="0" borderId="0" xfId="0" applyNumberFormat="1" applyFont="1" applyBorder="1" applyAlignment="1">
      <alignment horizontal="right" vertical="center"/>
    </xf>
    <xf numFmtId="3" fontId="14" fillId="0" borderId="0" xfId="0" applyNumberFormat="1" applyFont="1"/>
    <xf numFmtId="3" fontId="27" fillId="0" borderId="14" xfId="12" applyNumberFormat="1" applyFont="1" applyBorder="1" applyAlignment="1">
      <alignment horizontal="right"/>
    </xf>
    <xf numFmtId="3" fontId="7" fillId="0" borderId="9" xfId="0" applyNumberFormat="1" applyFont="1" applyFill="1" applyBorder="1"/>
    <xf numFmtId="3" fontId="7" fillId="0" borderId="1" xfId="0" applyNumberFormat="1" applyFont="1" applyFill="1" applyBorder="1"/>
    <xf numFmtId="3" fontId="28" fillId="0" borderId="1" xfId="0" applyNumberFormat="1" applyFont="1" applyBorder="1"/>
    <xf numFmtId="3" fontId="6" fillId="0" borderId="2" xfId="0" applyNumberFormat="1" applyFont="1" applyBorder="1"/>
    <xf numFmtId="3" fontId="3" fillId="0" borderId="10" xfId="0" applyNumberFormat="1" applyFont="1" applyBorder="1"/>
    <xf numFmtId="3" fontId="3" fillId="0" borderId="10" xfId="0" applyNumberFormat="1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0" fillId="0" borderId="1" xfId="0" applyNumberFormat="1" applyFill="1" applyBorder="1"/>
    <xf numFmtId="3" fontId="6" fillId="0" borderId="10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9" fillId="0" borderId="4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/>
    </xf>
    <xf numFmtId="3" fontId="0" fillId="0" borderId="15" xfId="0" applyNumberFormat="1" applyFill="1" applyBorder="1"/>
    <xf numFmtId="3" fontId="7" fillId="0" borderId="0" xfId="0" applyNumberFormat="1" applyFont="1"/>
    <xf numFmtId="3" fontId="0" fillId="0" borderId="17" xfId="0" applyNumberFormat="1" applyFill="1" applyBorder="1"/>
    <xf numFmtId="3" fontId="0" fillId="0" borderId="16" xfId="0" applyNumberFormat="1" applyFill="1" applyBorder="1"/>
    <xf numFmtId="3" fontId="5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0" xfId="1" applyNumberFormat="1" applyFont="1" applyBorder="1"/>
    <xf numFmtId="3" fontId="11" fillId="0" borderId="0" xfId="0" applyNumberFormat="1" applyFont="1" applyBorder="1"/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Border="1"/>
    <xf numFmtId="3" fontId="20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0" fillId="0" borderId="5" xfId="0" applyNumberFormat="1" applyBorder="1"/>
    <xf numFmtId="3" fontId="9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 applyProtection="1">
      <alignment horizontal="center" vertical="center"/>
    </xf>
    <xf numFmtId="3" fontId="13" fillId="0" borderId="0" xfId="0" applyNumberFormat="1" applyFont="1" applyAlignment="1">
      <alignment horizontal="left"/>
    </xf>
    <xf numFmtId="3" fontId="12" fillId="0" borderId="0" xfId="0" applyNumberFormat="1" applyFont="1"/>
    <xf numFmtId="3" fontId="13" fillId="0" borderId="0" xfId="0" applyNumberFormat="1" applyFont="1"/>
    <xf numFmtId="3" fontId="7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/>
    <xf numFmtId="3" fontId="25" fillId="0" borderId="0" xfId="0" applyNumberFormat="1" applyFont="1"/>
    <xf numFmtId="3" fontId="3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0" fillId="0" borderId="1" xfId="0" applyNumberFormat="1" applyBorder="1"/>
    <xf numFmtId="3" fontId="29" fillId="0" borderId="1" xfId="0" applyNumberFormat="1" applyFont="1" applyBorder="1"/>
    <xf numFmtId="3" fontId="30" fillId="0" borderId="1" xfId="0" applyNumberFormat="1" applyFont="1" applyBorder="1"/>
    <xf numFmtId="4" fontId="3" fillId="0" borderId="1" xfId="0" applyNumberFormat="1" applyFont="1" applyBorder="1"/>
    <xf numFmtId="2" fontId="23" fillId="0" borderId="1" xfId="0" applyNumberFormat="1" applyFont="1" applyBorder="1"/>
    <xf numFmtId="2" fontId="23" fillId="0" borderId="18" xfId="0" applyNumberFormat="1" applyFont="1" applyBorder="1"/>
    <xf numFmtId="3" fontId="23" fillId="0" borderId="18" xfId="0" applyNumberFormat="1" applyFont="1" applyBorder="1"/>
    <xf numFmtId="0" fontId="23" fillId="0" borderId="9" xfId="0" applyFont="1" applyBorder="1"/>
    <xf numFmtId="2" fontId="23" fillId="0" borderId="9" xfId="0" applyNumberFormat="1" applyFont="1" applyBorder="1"/>
    <xf numFmtId="4" fontId="23" fillId="0" borderId="9" xfId="0" applyNumberFormat="1" applyFont="1" applyBorder="1"/>
    <xf numFmtId="3" fontId="23" fillId="0" borderId="18" xfId="0" applyNumberFormat="1" applyFont="1" applyFill="1" applyBorder="1"/>
    <xf numFmtId="0" fontId="23" fillId="0" borderId="0" xfId="0" applyFont="1"/>
    <xf numFmtId="4" fontId="31" fillId="0" borderId="1" xfId="0" applyNumberFormat="1" applyFont="1" applyBorder="1"/>
    <xf numFmtId="4" fontId="3" fillId="0" borderId="18" xfId="0" applyNumberFormat="1" applyFont="1" applyBorder="1"/>
    <xf numFmtId="2" fontId="23" fillId="0" borderId="4" xfId="0" applyNumberFormat="1" applyFont="1" applyBorder="1"/>
    <xf numFmtId="2" fontId="23" fillId="0" borderId="19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2" fillId="0" borderId="1" xfId="0" applyNumberFormat="1" applyFont="1" applyBorder="1"/>
    <xf numFmtId="3" fontId="18" fillId="0" borderId="1" xfId="9" applyNumberFormat="1" applyFill="1" applyBorder="1" applyAlignment="1">
      <alignment horizontal="right" vertical="center" wrapText="1"/>
    </xf>
    <xf numFmtId="3" fontId="18" fillId="0" borderId="2" xfId="9" applyNumberFormat="1" applyFill="1" applyBorder="1" applyAlignment="1">
      <alignment horizontal="right" vertical="center" wrapText="1"/>
    </xf>
    <xf numFmtId="3" fontId="18" fillId="0" borderId="9" xfId="9" applyNumberFormat="1" applyFill="1" applyBorder="1" applyAlignment="1">
      <alignment horizontal="right" vertical="center" wrapText="1"/>
    </xf>
    <xf numFmtId="3" fontId="34" fillId="0" borderId="1" xfId="9" applyNumberFormat="1" applyFont="1" applyFill="1" applyBorder="1" applyAlignment="1">
      <alignment horizontal="right" vertical="center" wrapText="1"/>
    </xf>
    <xf numFmtId="3" fontId="34" fillId="0" borderId="9" xfId="9" applyNumberFormat="1" applyFont="1" applyFill="1" applyBorder="1" applyAlignment="1">
      <alignment horizontal="right" vertical="center" wrapText="1"/>
    </xf>
    <xf numFmtId="3" fontId="18" fillId="0" borderId="4" xfId="9" applyNumberFormat="1" applyFill="1" applyBorder="1" applyAlignment="1">
      <alignment horizontal="right" vertical="center" wrapText="1"/>
    </xf>
    <xf numFmtId="3" fontId="18" fillId="0" borderId="12" xfId="9" applyNumberFormat="1" applyFill="1" applyBorder="1" applyAlignment="1">
      <alignment horizontal="right" vertical="center" wrapText="1"/>
    </xf>
    <xf numFmtId="3" fontId="18" fillId="0" borderId="13" xfId="9" applyNumberFormat="1" applyFill="1" applyBorder="1" applyAlignment="1">
      <alignment horizontal="right" vertical="center" wrapText="1"/>
    </xf>
    <xf numFmtId="3" fontId="37" fillId="0" borderId="1" xfId="0" applyNumberFormat="1" applyFont="1" applyBorder="1" applyAlignment="1">
      <alignment vertical="center"/>
    </xf>
    <xf numFmtId="3" fontId="38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39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3" fontId="41" fillId="0" borderId="1" xfId="0" applyNumberFormat="1" applyFont="1" applyBorder="1"/>
    <xf numFmtId="3" fontId="42" fillId="2" borderId="1" xfId="0" applyNumberFormat="1" applyFont="1" applyFill="1" applyBorder="1"/>
    <xf numFmtId="3" fontId="0" fillId="0" borderId="2" xfId="0" applyNumberFormat="1" applyBorder="1"/>
    <xf numFmtId="3" fontId="7" fillId="0" borderId="9" xfId="0" applyNumberFormat="1" applyFont="1" applyBorder="1"/>
    <xf numFmtId="3" fontId="7" fillId="0" borderId="13" xfId="0" applyNumberFormat="1" applyFont="1" applyBorder="1"/>
    <xf numFmtId="3" fontId="8" fillId="0" borderId="10" xfId="0" applyNumberFormat="1" applyFont="1" applyBorder="1"/>
    <xf numFmtId="3" fontId="31" fillId="0" borderId="1" xfId="0" applyNumberFormat="1" applyFont="1" applyBorder="1"/>
    <xf numFmtId="3" fontId="31" fillId="0" borderId="9" xfId="0" applyNumberFormat="1" applyFont="1" applyBorder="1"/>
    <xf numFmtId="3" fontId="31" fillId="0" borderId="9" xfId="0" applyNumberFormat="1" applyFont="1" applyFill="1" applyBorder="1"/>
    <xf numFmtId="3" fontId="10" fillId="4" borderId="1" xfId="0" applyNumberFormat="1" applyFont="1" applyFill="1" applyBorder="1"/>
    <xf numFmtId="3" fontId="7" fillId="4" borderId="1" xfId="0" applyNumberFormat="1" applyFont="1" applyFill="1" applyBorder="1"/>
    <xf numFmtId="3" fontId="31" fillId="0" borderId="10" xfId="0" applyNumberFormat="1" applyFont="1" applyBorder="1"/>
    <xf numFmtId="3" fontId="8" fillId="6" borderId="1" xfId="0" applyNumberFormat="1" applyFont="1" applyFill="1" applyBorder="1"/>
    <xf numFmtId="3" fontId="7" fillId="3" borderId="9" xfId="0" applyNumberFormat="1" applyFont="1" applyFill="1" applyBorder="1"/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20" fillId="2" borderId="7" xfId="0" applyNumberFormat="1" applyFont="1" applyFill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</cellXfs>
  <cellStyles count="16">
    <cellStyle name="Normal_250496_headcount" xfId="3"/>
    <cellStyle name="Normálna" xfId="0" builtinId="0"/>
    <cellStyle name="Normálna 2" xfId="2"/>
    <cellStyle name="Normálna 2 2" xfId="11"/>
    <cellStyle name="Normálna 3" xfId="4"/>
    <cellStyle name="Normálna 4" xfId="5"/>
    <cellStyle name="normálne 2" xfId="6"/>
    <cellStyle name="normálne 3" xfId="7"/>
    <cellStyle name="normálne_HV 2004 extra tabuľky pre KR, AS" xfId="13"/>
    <cellStyle name="normálne_Náklady a výnosy  STU k 31 12  2004" xfId="12"/>
    <cellStyle name="normální_List1" xfId="14"/>
    <cellStyle name="Percentá" xfId="1" builtinId="5"/>
    <cellStyle name="percentá 2" xfId="8"/>
    <cellStyle name="položka" xfId="9"/>
    <cellStyle name="položka 2" xfId="15"/>
    <cellStyle name="položka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stuba.sk/Documents%20and%20Settings/zidekova/My%20Documents/HZnov&#233;/Hosp.%20v&#253;sledok,%20%20Rozpo&#269;et,%20V&#253;ro&#269;ne%20spr&#225;vy/2009/VS%20%20a%20%20HV%20%20%202009/N&#225;klady%20a%20v&#253;nosy%202009%20%20HZ%20%20z%2030.3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Výnosy 2008 €"/>
      <sheetName val="Náklady Výnosy 2009 30.3.10"/>
      <sheetName val="Hárok1"/>
      <sheetName val="Hárok2"/>
      <sheetName val="Hárok3"/>
    </sheetNames>
    <sheetDataSet>
      <sheetData sheetId="0" refreshError="1">
        <row r="5">
          <cell r="F5">
            <v>5186948.1510987189</v>
          </cell>
        </row>
        <row r="43">
          <cell r="F43">
            <v>167704175.79499438</v>
          </cell>
        </row>
        <row r="47">
          <cell r="F47" t="str">
            <v>Spolu</v>
          </cell>
        </row>
        <row r="48">
          <cell r="F48">
            <v>9</v>
          </cell>
        </row>
        <row r="49">
          <cell r="F49">
            <v>266845.91382858658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L108"/>
  <sheetViews>
    <sheetView tabSelected="1" view="pageBreakPreview" zoomScale="60" zoomScaleNormal="100" workbookViewId="0">
      <pane xSplit="3" ySplit="6" topLeftCell="AB49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ColWidth="6.7109375" defaultRowHeight="12.75" x14ac:dyDescent="0.2"/>
  <cols>
    <col min="1" max="1" width="7" style="41" customWidth="1"/>
    <col min="2" max="2" width="29.42578125" style="4" customWidth="1"/>
    <col min="3" max="3" width="7" style="41" customWidth="1"/>
    <col min="4" max="4" width="11.85546875" style="4" customWidth="1"/>
    <col min="5" max="5" width="11" style="4" customWidth="1"/>
    <col min="6" max="6" width="11.140625" style="4" customWidth="1"/>
    <col min="7" max="7" width="15" style="86" customWidth="1"/>
    <col min="8" max="8" width="8.42578125" style="3" hidden="1" customWidth="1"/>
    <col min="9" max="9" width="11.85546875" style="4" customWidth="1"/>
    <col min="10" max="10" width="11" style="4" customWidth="1"/>
    <col min="11" max="11" width="12.140625" style="4" customWidth="1"/>
    <col min="12" max="12" width="12.42578125" style="86" customWidth="1"/>
    <col min="13" max="13" width="11.85546875" style="4" customWidth="1"/>
    <col min="14" max="14" width="11" style="4" customWidth="1"/>
    <col min="15" max="15" width="11.140625" style="4" customWidth="1"/>
    <col min="16" max="16" width="13.140625" style="86" customWidth="1"/>
    <col min="17" max="17" width="11.85546875" style="4" customWidth="1"/>
    <col min="18" max="18" width="11" style="4" customWidth="1"/>
    <col min="19" max="19" width="11.140625" style="4" customWidth="1"/>
    <col min="20" max="20" width="13.85546875" style="86" customWidth="1"/>
    <col min="21" max="21" width="11.85546875" style="4" customWidth="1"/>
    <col min="22" max="22" width="11" style="4" customWidth="1"/>
    <col min="23" max="23" width="11.140625" style="4" customWidth="1"/>
    <col min="24" max="24" width="12.42578125" style="86" customWidth="1"/>
    <col min="25" max="25" width="11.85546875" style="4" customWidth="1"/>
    <col min="26" max="27" width="11" style="4" customWidth="1"/>
    <col min="28" max="28" width="12.42578125" style="86" customWidth="1"/>
    <col min="29" max="29" width="11.85546875" style="4" customWidth="1"/>
    <col min="30" max="30" width="13.85546875" style="4" customWidth="1"/>
    <col min="31" max="31" width="12.140625" style="4" customWidth="1"/>
    <col min="32" max="32" width="12.140625" style="86" customWidth="1"/>
    <col min="33" max="34" width="12.140625" style="4" customWidth="1"/>
    <col min="35" max="35" width="15.5703125" style="4" customWidth="1"/>
    <col min="36" max="36" width="11.7109375" style="86" customWidth="1"/>
    <col min="37" max="37" width="11.85546875" style="4" customWidth="1"/>
    <col min="38" max="38" width="11" style="4" customWidth="1"/>
    <col min="39" max="39" width="11.140625" style="4" customWidth="1"/>
    <col min="40" max="40" width="11.5703125" style="86" customWidth="1"/>
    <col min="41" max="42" width="14.5703125" style="4" customWidth="1"/>
    <col min="43" max="43" width="11.140625" style="4" customWidth="1"/>
    <col min="44" max="44" width="12.42578125" style="86" customWidth="1"/>
    <col min="45" max="45" width="11.85546875" style="4" customWidth="1"/>
    <col min="46" max="46" width="11" style="4" customWidth="1"/>
    <col min="47" max="47" width="11.140625" style="4" customWidth="1"/>
    <col min="48" max="48" width="11.85546875" style="86" customWidth="1"/>
    <col min="49" max="49" width="11.85546875" style="4" customWidth="1"/>
    <col min="50" max="50" width="11" style="4" customWidth="1"/>
    <col min="51" max="51" width="11.140625" style="4" customWidth="1"/>
    <col min="52" max="52" width="12.42578125" style="86" customWidth="1"/>
    <col min="53" max="53" width="14" style="4" customWidth="1"/>
    <col min="54" max="54" width="11" style="4" customWidth="1"/>
    <col min="55" max="55" width="14.28515625" style="4" bestFit="1" customWidth="1"/>
    <col min="56" max="56" width="14.7109375" style="86" customWidth="1"/>
    <col min="57" max="57" width="16.28515625" style="4" customWidth="1"/>
    <col min="58" max="58" width="12.28515625" style="4" bestFit="1" customWidth="1"/>
    <col min="59" max="59" width="6.85546875" style="4" bestFit="1" customWidth="1"/>
    <col min="60" max="60" width="11.28515625" style="4" bestFit="1" customWidth="1"/>
    <col min="61" max="61" width="13.5703125" style="4" customWidth="1"/>
    <col min="62" max="62" width="13.85546875" style="4" bestFit="1" customWidth="1"/>
    <col min="63" max="63" width="6.7109375" style="4"/>
    <col min="64" max="64" width="12.42578125" style="4" customWidth="1"/>
    <col min="65" max="252" width="6.7109375" style="4"/>
    <col min="253" max="253" width="8" style="4" customWidth="1"/>
    <col min="254" max="254" width="29.42578125" style="4" customWidth="1"/>
    <col min="255" max="255" width="0" style="4" hidden="1" customWidth="1"/>
    <col min="256" max="256" width="13" style="4" customWidth="1"/>
    <col min="257" max="257" width="11.7109375" style="4" customWidth="1"/>
    <col min="258" max="258" width="12.140625" style="4" customWidth="1"/>
    <col min="259" max="259" width="12.42578125" style="4" customWidth="1"/>
    <col min="260" max="260" width="0" style="4" hidden="1" customWidth="1"/>
    <col min="261" max="261" width="11.28515625" style="4" customWidth="1"/>
    <col min="262" max="508" width="6.7109375" style="4"/>
    <col min="509" max="509" width="8" style="4" customWidth="1"/>
    <col min="510" max="510" width="29.42578125" style="4" customWidth="1"/>
    <col min="511" max="511" width="0" style="4" hidden="1" customWidth="1"/>
    <col min="512" max="512" width="13" style="4" customWidth="1"/>
    <col min="513" max="513" width="11.7109375" style="4" customWidth="1"/>
    <col min="514" max="514" width="12.140625" style="4" customWidth="1"/>
    <col min="515" max="515" width="12.42578125" style="4" customWidth="1"/>
    <col min="516" max="516" width="0" style="4" hidden="1" customWidth="1"/>
    <col min="517" max="517" width="11.28515625" style="4" customWidth="1"/>
    <col min="518" max="764" width="6.7109375" style="4"/>
    <col min="765" max="765" width="8" style="4" customWidth="1"/>
    <col min="766" max="766" width="29.42578125" style="4" customWidth="1"/>
    <col min="767" max="767" width="0" style="4" hidden="1" customWidth="1"/>
    <col min="768" max="768" width="13" style="4" customWidth="1"/>
    <col min="769" max="769" width="11.7109375" style="4" customWidth="1"/>
    <col min="770" max="770" width="12.140625" style="4" customWidth="1"/>
    <col min="771" max="771" width="12.42578125" style="4" customWidth="1"/>
    <col min="772" max="772" width="0" style="4" hidden="1" customWidth="1"/>
    <col min="773" max="773" width="11.28515625" style="4" customWidth="1"/>
    <col min="774" max="1020" width="6.7109375" style="4"/>
    <col min="1021" max="1021" width="8" style="4" customWidth="1"/>
    <col min="1022" max="1022" width="29.42578125" style="4" customWidth="1"/>
    <col min="1023" max="1023" width="0" style="4" hidden="1" customWidth="1"/>
    <col min="1024" max="1024" width="13" style="4" customWidth="1"/>
    <col min="1025" max="1025" width="11.7109375" style="4" customWidth="1"/>
    <col min="1026" max="1026" width="12.140625" style="4" customWidth="1"/>
    <col min="1027" max="1027" width="12.42578125" style="4" customWidth="1"/>
    <col min="1028" max="1028" width="0" style="4" hidden="1" customWidth="1"/>
    <col min="1029" max="1029" width="11.28515625" style="4" customWidth="1"/>
    <col min="1030" max="1276" width="6.7109375" style="4"/>
    <col min="1277" max="1277" width="8" style="4" customWidth="1"/>
    <col min="1278" max="1278" width="29.42578125" style="4" customWidth="1"/>
    <col min="1279" max="1279" width="0" style="4" hidden="1" customWidth="1"/>
    <col min="1280" max="1280" width="13" style="4" customWidth="1"/>
    <col min="1281" max="1281" width="11.7109375" style="4" customWidth="1"/>
    <col min="1282" max="1282" width="12.140625" style="4" customWidth="1"/>
    <col min="1283" max="1283" width="12.42578125" style="4" customWidth="1"/>
    <col min="1284" max="1284" width="0" style="4" hidden="1" customWidth="1"/>
    <col min="1285" max="1285" width="11.28515625" style="4" customWidth="1"/>
    <col min="1286" max="1532" width="6.7109375" style="4"/>
    <col min="1533" max="1533" width="8" style="4" customWidth="1"/>
    <col min="1534" max="1534" width="29.42578125" style="4" customWidth="1"/>
    <col min="1535" max="1535" width="0" style="4" hidden="1" customWidth="1"/>
    <col min="1536" max="1536" width="13" style="4" customWidth="1"/>
    <col min="1537" max="1537" width="11.7109375" style="4" customWidth="1"/>
    <col min="1538" max="1538" width="12.140625" style="4" customWidth="1"/>
    <col min="1539" max="1539" width="12.42578125" style="4" customWidth="1"/>
    <col min="1540" max="1540" width="0" style="4" hidden="1" customWidth="1"/>
    <col min="1541" max="1541" width="11.28515625" style="4" customWidth="1"/>
    <col min="1542" max="1788" width="6.7109375" style="4"/>
    <col min="1789" max="1789" width="8" style="4" customWidth="1"/>
    <col min="1790" max="1790" width="29.42578125" style="4" customWidth="1"/>
    <col min="1791" max="1791" width="0" style="4" hidden="1" customWidth="1"/>
    <col min="1792" max="1792" width="13" style="4" customWidth="1"/>
    <col min="1793" max="1793" width="11.7109375" style="4" customWidth="1"/>
    <col min="1794" max="1794" width="12.140625" style="4" customWidth="1"/>
    <col min="1795" max="1795" width="12.42578125" style="4" customWidth="1"/>
    <col min="1796" max="1796" width="0" style="4" hidden="1" customWidth="1"/>
    <col min="1797" max="1797" width="11.28515625" style="4" customWidth="1"/>
    <col min="1798" max="2044" width="6.7109375" style="4"/>
    <col min="2045" max="2045" width="8" style="4" customWidth="1"/>
    <col min="2046" max="2046" width="29.42578125" style="4" customWidth="1"/>
    <col min="2047" max="2047" width="0" style="4" hidden="1" customWidth="1"/>
    <col min="2048" max="2048" width="13" style="4" customWidth="1"/>
    <col min="2049" max="2049" width="11.7109375" style="4" customWidth="1"/>
    <col min="2050" max="2050" width="12.140625" style="4" customWidth="1"/>
    <col min="2051" max="2051" width="12.42578125" style="4" customWidth="1"/>
    <col min="2052" max="2052" width="0" style="4" hidden="1" customWidth="1"/>
    <col min="2053" max="2053" width="11.28515625" style="4" customWidth="1"/>
    <col min="2054" max="2300" width="6.7109375" style="4"/>
    <col min="2301" max="2301" width="8" style="4" customWidth="1"/>
    <col min="2302" max="2302" width="29.42578125" style="4" customWidth="1"/>
    <col min="2303" max="2303" width="0" style="4" hidden="1" customWidth="1"/>
    <col min="2304" max="2304" width="13" style="4" customWidth="1"/>
    <col min="2305" max="2305" width="11.7109375" style="4" customWidth="1"/>
    <col min="2306" max="2306" width="12.140625" style="4" customWidth="1"/>
    <col min="2307" max="2307" width="12.42578125" style="4" customWidth="1"/>
    <col min="2308" max="2308" width="0" style="4" hidden="1" customWidth="1"/>
    <col min="2309" max="2309" width="11.28515625" style="4" customWidth="1"/>
    <col min="2310" max="2556" width="6.7109375" style="4"/>
    <col min="2557" max="2557" width="8" style="4" customWidth="1"/>
    <col min="2558" max="2558" width="29.42578125" style="4" customWidth="1"/>
    <col min="2559" max="2559" width="0" style="4" hidden="1" customWidth="1"/>
    <col min="2560" max="2560" width="13" style="4" customWidth="1"/>
    <col min="2561" max="2561" width="11.7109375" style="4" customWidth="1"/>
    <col min="2562" max="2562" width="12.140625" style="4" customWidth="1"/>
    <col min="2563" max="2563" width="12.42578125" style="4" customWidth="1"/>
    <col min="2564" max="2564" width="0" style="4" hidden="1" customWidth="1"/>
    <col min="2565" max="2565" width="11.28515625" style="4" customWidth="1"/>
    <col min="2566" max="2812" width="6.7109375" style="4"/>
    <col min="2813" max="2813" width="8" style="4" customWidth="1"/>
    <col min="2814" max="2814" width="29.42578125" style="4" customWidth="1"/>
    <col min="2815" max="2815" width="0" style="4" hidden="1" customWidth="1"/>
    <col min="2816" max="2816" width="13" style="4" customWidth="1"/>
    <col min="2817" max="2817" width="11.7109375" style="4" customWidth="1"/>
    <col min="2818" max="2818" width="12.140625" style="4" customWidth="1"/>
    <col min="2819" max="2819" width="12.42578125" style="4" customWidth="1"/>
    <col min="2820" max="2820" width="0" style="4" hidden="1" customWidth="1"/>
    <col min="2821" max="2821" width="11.28515625" style="4" customWidth="1"/>
    <col min="2822" max="3068" width="6.7109375" style="4"/>
    <col min="3069" max="3069" width="8" style="4" customWidth="1"/>
    <col min="3070" max="3070" width="29.42578125" style="4" customWidth="1"/>
    <col min="3071" max="3071" width="0" style="4" hidden="1" customWidth="1"/>
    <col min="3072" max="3072" width="13" style="4" customWidth="1"/>
    <col min="3073" max="3073" width="11.7109375" style="4" customWidth="1"/>
    <col min="3074" max="3074" width="12.140625" style="4" customWidth="1"/>
    <col min="3075" max="3075" width="12.42578125" style="4" customWidth="1"/>
    <col min="3076" max="3076" width="0" style="4" hidden="1" customWidth="1"/>
    <col min="3077" max="3077" width="11.28515625" style="4" customWidth="1"/>
    <col min="3078" max="3324" width="6.7109375" style="4"/>
    <col min="3325" max="3325" width="8" style="4" customWidth="1"/>
    <col min="3326" max="3326" width="29.42578125" style="4" customWidth="1"/>
    <col min="3327" max="3327" width="0" style="4" hidden="1" customWidth="1"/>
    <col min="3328" max="3328" width="13" style="4" customWidth="1"/>
    <col min="3329" max="3329" width="11.7109375" style="4" customWidth="1"/>
    <col min="3330" max="3330" width="12.140625" style="4" customWidth="1"/>
    <col min="3331" max="3331" width="12.42578125" style="4" customWidth="1"/>
    <col min="3332" max="3332" width="0" style="4" hidden="1" customWidth="1"/>
    <col min="3333" max="3333" width="11.28515625" style="4" customWidth="1"/>
    <col min="3334" max="3580" width="6.7109375" style="4"/>
    <col min="3581" max="3581" width="8" style="4" customWidth="1"/>
    <col min="3582" max="3582" width="29.42578125" style="4" customWidth="1"/>
    <col min="3583" max="3583" width="0" style="4" hidden="1" customWidth="1"/>
    <col min="3584" max="3584" width="13" style="4" customWidth="1"/>
    <col min="3585" max="3585" width="11.7109375" style="4" customWidth="1"/>
    <col min="3586" max="3586" width="12.140625" style="4" customWidth="1"/>
    <col min="3587" max="3587" width="12.42578125" style="4" customWidth="1"/>
    <col min="3588" max="3588" width="0" style="4" hidden="1" customWidth="1"/>
    <col min="3589" max="3589" width="11.28515625" style="4" customWidth="1"/>
    <col min="3590" max="3836" width="6.7109375" style="4"/>
    <col min="3837" max="3837" width="8" style="4" customWidth="1"/>
    <col min="3838" max="3838" width="29.42578125" style="4" customWidth="1"/>
    <col min="3839" max="3839" width="0" style="4" hidden="1" customWidth="1"/>
    <col min="3840" max="3840" width="13" style="4" customWidth="1"/>
    <col min="3841" max="3841" width="11.7109375" style="4" customWidth="1"/>
    <col min="3842" max="3842" width="12.140625" style="4" customWidth="1"/>
    <col min="3843" max="3843" width="12.42578125" style="4" customWidth="1"/>
    <col min="3844" max="3844" width="0" style="4" hidden="1" customWidth="1"/>
    <col min="3845" max="3845" width="11.28515625" style="4" customWidth="1"/>
    <col min="3846" max="4092" width="6.7109375" style="4"/>
    <col min="4093" max="4093" width="8" style="4" customWidth="1"/>
    <col min="4094" max="4094" width="29.42578125" style="4" customWidth="1"/>
    <col min="4095" max="4095" width="0" style="4" hidden="1" customWidth="1"/>
    <col min="4096" max="4096" width="13" style="4" customWidth="1"/>
    <col min="4097" max="4097" width="11.7109375" style="4" customWidth="1"/>
    <col min="4098" max="4098" width="12.140625" style="4" customWidth="1"/>
    <col min="4099" max="4099" width="12.42578125" style="4" customWidth="1"/>
    <col min="4100" max="4100" width="0" style="4" hidden="1" customWidth="1"/>
    <col min="4101" max="4101" width="11.28515625" style="4" customWidth="1"/>
    <col min="4102" max="4348" width="6.7109375" style="4"/>
    <col min="4349" max="4349" width="8" style="4" customWidth="1"/>
    <col min="4350" max="4350" width="29.42578125" style="4" customWidth="1"/>
    <col min="4351" max="4351" width="0" style="4" hidden="1" customWidth="1"/>
    <col min="4352" max="4352" width="13" style="4" customWidth="1"/>
    <col min="4353" max="4353" width="11.7109375" style="4" customWidth="1"/>
    <col min="4354" max="4354" width="12.140625" style="4" customWidth="1"/>
    <col min="4355" max="4355" width="12.42578125" style="4" customWidth="1"/>
    <col min="4356" max="4356" width="0" style="4" hidden="1" customWidth="1"/>
    <col min="4357" max="4357" width="11.28515625" style="4" customWidth="1"/>
    <col min="4358" max="4604" width="6.7109375" style="4"/>
    <col min="4605" max="4605" width="8" style="4" customWidth="1"/>
    <col min="4606" max="4606" width="29.42578125" style="4" customWidth="1"/>
    <col min="4607" max="4607" width="0" style="4" hidden="1" customWidth="1"/>
    <col min="4608" max="4608" width="13" style="4" customWidth="1"/>
    <col min="4609" max="4609" width="11.7109375" style="4" customWidth="1"/>
    <col min="4610" max="4610" width="12.140625" style="4" customWidth="1"/>
    <col min="4611" max="4611" width="12.42578125" style="4" customWidth="1"/>
    <col min="4612" max="4612" width="0" style="4" hidden="1" customWidth="1"/>
    <col min="4613" max="4613" width="11.28515625" style="4" customWidth="1"/>
    <col min="4614" max="4860" width="6.7109375" style="4"/>
    <col min="4861" max="4861" width="8" style="4" customWidth="1"/>
    <col min="4862" max="4862" width="29.42578125" style="4" customWidth="1"/>
    <col min="4863" max="4863" width="0" style="4" hidden="1" customWidth="1"/>
    <col min="4864" max="4864" width="13" style="4" customWidth="1"/>
    <col min="4865" max="4865" width="11.7109375" style="4" customWidth="1"/>
    <col min="4866" max="4866" width="12.140625" style="4" customWidth="1"/>
    <col min="4867" max="4867" width="12.42578125" style="4" customWidth="1"/>
    <col min="4868" max="4868" width="0" style="4" hidden="1" customWidth="1"/>
    <col min="4869" max="4869" width="11.28515625" style="4" customWidth="1"/>
    <col min="4870" max="5116" width="6.7109375" style="4"/>
    <col min="5117" max="5117" width="8" style="4" customWidth="1"/>
    <col min="5118" max="5118" width="29.42578125" style="4" customWidth="1"/>
    <col min="5119" max="5119" width="0" style="4" hidden="1" customWidth="1"/>
    <col min="5120" max="5120" width="13" style="4" customWidth="1"/>
    <col min="5121" max="5121" width="11.7109375" style="4" customWidth="1"/>
    <col min="5122" max="5122" width="12.140625" style="4" customWidth="1"/>
    <col min="5123" max="5123" width="12.42578125" style="4" customWidth="1"/>
    <col min="5124" max="5124" width="0" style="4" hidden="1" customWidth="1"/>
    <col min="5125" max="5125" width="11.28515625" style="4" customWidth="1"/>
    <col min="5126" max="5372" width="6.7109375" style="4"/>
    <col min="5373" max="5373" width="8" style="4" customWidth="1"/>
    <col min="5374" max="5374" width="29.42578125" style="4" customWidth="1"/>
    <col min="5375" max="5375" width="0" style="4" hidden="1" customWidth="1"/>
    <col min="5376" max="5376" width="13" style="4" customWidth="1"/>
    <col min="5377" max="5377" width="11.7109375" style="4" customWidth="1"/>
    <col min="5378" max="5378" width="12.140625" style="4" customWidth="1"/>
    <col min="5379" max="5379" width="12.42578125" style="4" customWidth="1"/>
    <col min="5380" max="5380" width="0" style="4" hidden="1" customWidth="1"/>
    <col min="5381" max="5381" width="11.28515625" style="4" customWidth="1"/>
    <col min="5382" max="5628" width="6.7109375" style="4"/>
    <col min="5629" max="5629" width="8" style="4" customWidth="1"/>
    <col min="5630" max="5630" width="29.42578125" style="4" customWidth="1"/>
    <col min="5631" max="5631" width="0" style="4" hidden="1" customWidth="1"/>
    <col min="5632" max="5632" width="13" style="4" customWidth="1"/>
    <col min="5633" max="5633" width="11.7109375" style="4" customWidth="1"/>
    <col min="5634" max="5634" width="12.140625" style="4" customWidth="1"/>
    <col min="5635" max="5635" width="12.42578125" style="4" customWidth="1"/>
    <col min="5636" max="5636" width="0" style="4" hidden="1" customWidth="1"/>
    <col min="5637" max="5637" width="11.28515625" style="4" customWidth="1"/>
    <col min="5638" max="5884" width="6.7109375" style="4"/>
    <col min="5885" max="5885" width="8" style="4" customWidth="1"/>
    <col min="5886" max="5886" width="29.42578125" style="4" customWidth="1"/>
    <col min="5887" max="5887" width="0" style="4" hidden="1" customWidth="1"/>
    <col min="5888" max="5888" width="13" style="4" customWidth="1"/>
    <col min="5889" max="5889" width="11.7109375" style="4" customWidth="1"/>
    <col min="5890" max="5890" width="12.140625" style="4" customWidth="1"/>
    <col min="5891" max="5891" width="12.42578125" style="4" customWidth="1"/>
    <col min="5892" max="5892" width="0" style="4" hidden="1" customWidth="1"/>
    <col min="5893" max="5893" width="11.28515625" style="4" customWidth="1"/>
    <col min="5894" max="6140" width="6.7109375" style="4"/>
    <col min="6141" max="6141" width="8" style="4" customWidth="1"/>
    <col min="6142" max="6142" width="29.42578125" style="4" customWidth="1"/>
    <col min="6143" max="6143" width="0" style="4" hidden="1" customWidth="1"/>
    <col min="6144" max="6144" width="13" style="4" customWidth="1"/>
    <col min="6145" max="6145" width="11.7109375" style="4" customWidth="1"/>
    <col min="6146" max="6146" width="12.140625" style="4" customWidth="1"/>
    <col min="6147" max="6147" width="12.42578125" style="4" customWidth="1"/>
    <col min="6148" max="6148" width="0" style="4" hidden="1" customWidth="1"/>
    <col min="6149" max="6149" width="11.28515625" style="4" customWidth="1"/>
    <col min="6150" max="6396" width="6.7109375" style="4"/>
    <col min="6397" max="6397" width="8" style="4" customWidth="1"/>
    <col min="6398" max="6398" width="29.42578125" style="4" customWidth="1"/>
    <col min="6399" max="6399" width="0" style="4" hidden="1" customWidth="1"/>
    <col min="6400" max="6400" width="13" style="4" customWidth="1"/>
    <col min="6401" max="6401" width="11.7109375" style="4" customWidth="1"/>
    <col min="6402" max="6402" width="12.140625" style="4" customWidth="1"/>
    <col min="6403" max="6403" width="12.42578125" style="4" customWidth="1"/>
    <col min="6404" max="6404" width="0" style="4" hidden="1" customWidth="1"/>
    <col min="6405" max="6405" width="11.28515625" style="4" customWidth="1"/>
    <col min="6406" max="6652" width="6.7109375" style="4"/>
    <col min="6653" max="6653" width="8" style="4" customWidth="1"/>
    <col min="6654" max="6654" width="29.42578125" style="4" customWidth="1"/>
    <col min="6655" max="6655" width="0" style="4" hidden="1" customWidth="1"/>
    <col min="6656" max="6656" width="13" style="4" customWidth="1"/>
    <col min="6657" max="6657" width="11.7109375" style="4" customWidth="1"/>
    <col min="6658" max="6658" width="12.140625" style="4" customWidth="1"/>
    <col min="6659" max="6659" width="12.42578125" style="4" customWidth="1"/>
    <col min="6660" max="6660" width="0" style="4" hidden="1" customWidth="1"/>
    <col min="6661" max="6661" width="11.28515625" style="4" customWidth="1"/>
    <col min="6662" max="6908" width="6.7109375" style="4"/>
    <col min="6909" max="6909" width="8" style="4" customWidth="1"/>
    <col min="6910" max="6910" width="29.42578125" style="4" customWidth="1"/>
    <col min="6911" max="6911" width="0" style="4" hidden="1" customWidth="1"/>
    <col min="6912" max="6912" width="13" style="4" customWidth="1"/>
    <col min="6913" max="6913" width="11.7109375" style="4" customWidth="1"/>
    <col min="6914" max="6914" width="12.140625" style="4" customWidth="1"/>
    <col min="6915" max="6915" width="12.42578125" style="4" customWidth="1"/>
    <col min="6916" max="6916" width="0" style="4" hidden="1" customWidth="1"/>
    <col min="6917" max="6917" width="11.28515625" style="4" customWidth="1"/>
    <col min="6918" max="7164" width="6.7109375" style="4"/>
    <col min="7165" max="7165" width="8" style="4" customWidth="1"/>
    <col min="7166" max="7166" width="29.42578125" style="4" customWidth="1"/>
    <col min="7167" max="7167" width="0" style="4" hidden="1" customWidth="1"/>
    <col min="7168" max="7168" width="13" style="4" customWidth="1"/>
    <col min="7169" max="7169" width="11.7109375" style="4" customWidth="1"/>
    <col min="7170" max="7170" width="12.140625" style="4" customWidth="1"/>
    <col min="7171" max="7171" width="12.42578125" style="4" customWidth="1"/>
    <col min="7172" max="7172" width="0" style="4" hidden="1" customWidth="1"/>
    <col min="7173" max="7173" width="11.28515625" style="4" customWidth="1"/>
    <col min="7174" max="7420" width="6.7109375" style="4"/>
    <col min="7421" max="7421" width="8" style="4" customWidth="1"/>
    <col min="7422" max="7422" width="29.42578125" style="4" customWidth="1"/>
    <col min="7423" max="7423" width="0" style="4" hidden="1" customWidth="1"/>
    <col min="7424" max="7424" width="13" style="4" customWidth="1"/>
    <col min="7425" max="7425" width="11.7109375" style="4" customWidth="1"/>
    <col min="7426" max="7426" width="12.140625" style="4" customWidth="1"/>
    <col min="7427" max="7427" width="12.42578125" style="4" customWidth="1"/>
    <col min="7428" max="7428" width="0" style="4" hidden="1" customWidth="1"/>
    <col min="7429" max="7429" width="11.28515625" style="4" customWidth="1"/>
    <col min="7430" max="7676" width="6.7109375" style="4"/>
    <col min="7677" max="7677" width="8" style="4" customWidth="1"/>
    <col min="7678" max="7678" width="29.42578125" style="4" customWidth="1"/>
    <col min="7679" max="7679" width="0" style="4" hidden="1" customWidth="1"/>
    <col min="7680" max="7680" width="13" style="4" customWidth="1"/>
    <col min="7681" max="7681" width="11.7109375" style="4" customWidth="1"/>
    <col min="7682" max="7682" width="12.140625" style="4" customWidth="1"/>
    <col min="7683" max="7683" width="12.42578125" style="4" customWidth="1"/>
    <col min="7684" max="7684" width="0" style="4" hidden="1" customWidth="1"/>
    <col min="7685" max="7685" width="11.28515625" style="4" customWidth="1"/>
    <col min="7686" max="7932" width="6.7109375" style="4"/>
    <col min="7933" max="7933" width="8" style="4" customWidth="1"/>
    <col min="7934" max="7934" width="29.42578125" style="4" customWidth="1"/>
    <col min="7935" max="7935" width="0" style="4" hidden="1" customWidth="1"/>
    <col min="7936" max="7936" width="13" style="4" customWidth="1"/>
    <col min="7937" max="7937" width="11.7109375" style="4" customWidth="1"/>
    <col min="7938" max="7938" width="12.140625" style="4" customWidth="1"/>
    <col min="7939" max="7939" width="12.42578125" style="4" customWidth="1"/>
    <col min="7940" max="7940" width="0" style="4" hidden="1" customWidth="1"/>
    <col min="7941" max="7941" width="11.28515625" style="4" customWidth="1"/>
    <col min="7942" max="8188" width="6.7109375" style="4"/>
    <col min="8189" max="8189" width="8" style="4" customWidth="1"/>
    <col min="8190" max="8190" width="29.42578125" style="4" customWidth="1"/>
    <col min="8191" max="8191" width="0" style="4" hidden="1" customWidth="1"/>
    <col min="8192" max="8192" width="13" style="4" customWidth="1"/>
    <col min="8193" max="8193" width="11.7109375" style="4" customWidth="1"/>
    <col min="8194" max="8194" width="12.140625" style="4" customWidth="1"/>
    <col min="8195" max="8195" width="12.42578125" style="4" customWidth="1"/>
    <col min="8196" max="8196" width="0" style="4" hidden="1" customWidth="1"/>
    <col min="8197" max="8197" width="11.28515625" style="4" customWidth="1"/>
    <col min="8198" max="8444" width="6.7109375" style="4"/>
    <col min="8445" max="8445" width="8" style="4" customWidth="1"/>
    <col min="8446" max="8446" width="29.42578125" style="4" customWidth="1"/>
    <col min="8447" max="8447" width="0" style="4" hidden="1" customWidth="1"/>
    <col min="8448" max="8448" width="13" style="4" customWidth="1"/>
    <col min="8449" max="8449" width="11.7109375" style="4" customWidth="1"/>
    <col min="8450" max="8450" width="12.140625" style="4" customWidth="1"/>
    <col min="8451" max="8451" width="12.42578125" style="4" customWidth="1"/>
    <col min="8452" max="8452" width="0" style="4" hidden="1" customWidth="1"/>
    <col min="8453" max="8453" width="11.28515625" style="4" customWidth="1"/>
    <col min="8454" max="8700" width="6.7109375" style="4"/>
    <col min="8701" max="8701" width="8" style="4" customWidth="1"/>
    <col min="8702" max="8702" width="29.42578125" style="4" customWidth="1"/>
    <col min="8703" max="8703" width="0" style="4" hidden="1" customWidth="1"/>
    <col min="8704" max="8704" width="13" style="4" customWidth="1"/>
    <col min="8705" max="8705" width="11.7109375" style="4" customWidth="1"/>
    <col min="8706" max="8706" width="12.140625" style="4" customWidth="1"/>
    <col min="8707" max="8707" width="12.42578125" style="4" customWidth="1"/>
    <col min="8708" max="8708" width="0" style="4" hidden="1" customWidth="1"/>
    <col min="8709" max="8709" width="11.28515625" style="4" customWidth="1"/>
    <col min="8710" max="8956" width="6.7109375" style="4"/>
    <col min="8957" max="8957" width="8" style="4" customWidth="1"/>
    <col min="8958" max="8958" width="29.42578125" style="4" customWidth="1"/>
    <col min="8959" max="8959" width="0" style="4" hidden="1" customWidth="1"/>
    <col min="8960" max="8960" width="13" style="4" customWidth="1"/>
    <col min="8961" max="8961" width="11.7109375" style="4" customWidth="1"/>
    <col min="8962" max="8962" width="12.140625" style="4" customWidth="1"/>
    <col min="8963" max="8963" width="12.42578125" style="4" customWidth="1"/>
    <col min="8964" max="8964" width="0" style="4" hidden="1" customWidth="1"/>
    <col min="8965" max="8965" width="11.28515625" style="4" customWidth="1"/>
    <col min="8966" max="9212" width="6.7109375" style="4"/>
    <col min="9213" max="9213" width="8" style="4" customWidth="1"/>
    <col min="9214" max="9214" width="29.42578125" style="4" customWidth="1"/>
    <col min="9215" max="9215" width="0" style="4" hidden="1" customWidth="1"/>
    <col min="9216" max="9216" width="13" style="4" customWidth="1"/>
    <col min="9217" max="9217" width="11.7109375" style="4" customWidth="1"/>
    <col min="9218" max="9218" width="12.140625" style="4" customWidth="1"/>
    <col min="9219" max="9219" width="12.42578125" style="4" customWidth="1"/>
    <col min="9220" max="9220" width="0" style="4" hidden="1" customWidth="1"/>
    <col min="9221" max="9221" width="11.28515625" style="4" customWidth="1"/>
    <col min="9222" max="9468" width="6.7109375" style="4"/>
    <col min="9469" max="9469" width="8" style="4" customWidth="1"/>
    <col min="9470" max="9470" width="29.42578125" style="4" customWidth="1"/>
    <col min="9471" max="9471" width="0" style="4" hidden="1" customWidth="1"/>
    <col min="9472" max="9472" width="13" style="4" customWidth="1"/>
    <col min="9473" max="9473" width="11.7109375" style="4" customWidth="1"/>
    <col min="9474" max="9474" width="12.140625" style="4" customWidth="1"/>
    <col min="9475" max="9475" width="12.42578125" style="4" customWidth="1"/>
    <col min="9476" max="9476" width="0" style="4" hidden="1" customWidth="1"/>
    <col min="9477" max="9477" width="11.28515625" style="4" customWidth="1"/>
    <col min="9478" max="9724" width="6.7109375" style="4"/>
    <col min="9725" max="9725" width="8" style="4" customWidth="1"/>
    <col min="9726" max="9726" width="29.42578125" style="4" customWidth="1"/>
    <col min="9727" max="9727" width="0" style="4" hidden="1" customWidth="1"/>
    <col min="9728" max="9728" width="13" style="4" customWidth="1"/>
    <col min="9729" max="9729" width="11.7109375" style="4" customWidth="1"/>
    <col min="9730" max="9730" width="12.140625" style="4" customWidth="1"/>
    <col min="9731" max="9731" width="12.42578125" style="4" customWidth="1"/>
    <col min="9732" max="9732" width="0" style="4" hidden="1" customWidth="1"/>
    <col min="9733" max="9733" width="11.28515625" style="4" customWidth="1"/>
    <col min="9734" max="9980" width="6.7109375" style="4"/>
    <col min="9981" max="9981" width="8" style="4" customWidth="1"/>
    <col min="9982" max="9982" width="29.42578125" style="4" customWidth="1"/>
    <col min="9983" max="9983" width="0" style="4" hidden="1" customWidth="1"/>
    <col min="9984" max="9984" width="13" style="4" customWidth="1"/>
    <col min="9985" max="9985" width="11.7109375" style="4" customWidth="1"/>
    <col min="9986" max="9986" width="12.140625" style="4" customWidth="1"/>
    <col min="9987" max="9987" width="12.42578125" style="4" customWidth="1"/>
    <col min="9988" max="9988" width="0" style="4" hidden="1" customWidth="1"/>
    <col min="9989" max="9989" width="11.28515625" style="4" customWidth="1"/>
    <col min="9990" max="10236" width="6.7109375" style="4"/>
    <col min="10237" max="10237" width="8" style="4" customWidth="1"/>
    <col min="10238" max="10238" width="29.42578125" style="4" customWidth="1"/>
    <col min="10239" max="10239" width="0" style="4" hidden="1" customWidth="1"/>
    <col min="10240" max="10240" width="13" style="4" customWidth="1"/>
    <col min="10241" max="10241" width="11.7109375" style="4" customWidth="1"/>
    <col min="10242" max="10242" width="12.140625" style="4" customWidth="1"/>
    <col min="10243" max="10243" width="12.42578125" style="4" customWidth="1"/>
    <col min="10244" max="10244" width="0" style="4" hidden="1" customWidth="1"/>
    <col min="10245" max="10245" width="11.28515625" style="4" customWidth="1"/>
    <col min="10246" max="10492" width="6.7109375" style="4"/>
    <col min="10493" max="10493" width="8" style="4" customWidth="1"/>
    <col min="10494" max="10494" width="29.42578125" style="4" customWidth="1"/>
    <col min="10495" max="10495" width="0" style="4" hidden="1" customWidth="1"/>
    <col min="10496" max="10496" width="13" style="4" customWidth="1"/>
    <col min="10497" max="10497" width="11.7109375" style="4" customWidth="1"/>
    <col min="10498" max="10498" width="12.140625" style="4" customWidth="1"/>
    <col min="10499" max="10499" width="12.42578125" style="4" customWidth="1"/>
    <col min="10500" max="10500" width="0" style="4" hidden="1" customWidth="1"/>
    <col min="10501" max="10501" width="11.28515625" style="4" customWidth="1"/>
    <col min="10502" max="10748" width="6.7109375" style="4"/>
    <col min="10749" max="10749" width="8" style="4" customWidth="1"/>
    <col min="10750" max="10750" width="29.42578125" style="4" customWidth="1"/>
    <col min="10751" max="10751" width="0" style="4" hidden="1" customWidth="1"/>
    <col min="10752" max="10752" width="13" style="4" customWidth="1"/>
    <col min="10753" max="10753" width="11.7109375" style="4" customWidth="1"/>
    <col min="10754" max="10754" width="12.140625" style="4" customWidth="1"/>
    <col min="10755" max="10755" width="12.42578125" style="4" customWidth="1"/>
    <col min="10756" max="10756" width="0" style="4" hidden="1" customWidth="1"/>
    <col min="10757" max="10757" width="11.28515625" style="4" customWidth="1"/>
    <col min="10758" max="11004" width="6.7109375" style="4"/>
    <col min="11005" max="11005" width="8" style="4" customWidth="1"/>
    <col min="11006" max="11006" width="29.42578125" style="4" customWidth="1"/>
    <col min="11007" max="11007" width="0" style="4" hidden="1" customWidth="1"/>
    <col min="11008" max="11008" width="13" style="4" customWidth="1"/>
    <col min="11009" max="11009" width="11.7109375" style="4" customWidth="1"/>
    <col min="11010" max="11010" width="12.140625" style="4" customWidth="1"/>
    <col min="11011" max="11011" width="12.42578125" style="4" customWidth="1"/>
    <col min="11012" max="11012" width="0" style="4" hidden="1" customWidth="1"/>
    <col min="11013" max="11013" width="11.28515625" style="4" customWidth="1"/>
    <col min="11014" max="11260" width="6.7109375" style="4"/>
    <col min="11261" max="11261" width="8" style="4" customWidth="1"/>
    <col min="11262" max="11262" width="29.42578125" style="4" customWidth="1"/>
    <col min="11263" max="11263" width="0" style="4" hidden="1" customWidth="1"/>
    <col min="11264" max="11264" width="13" style="4" customWidth="1"/>
    <col min="11265" max="11265" width="11.7109375" style="4" customWidth="1"/>
    <col min="11266" max="11266" width="12.140625" style="4" customWidth="1"/>
    <col min="11267" max="11267" width="12.42578125" style="4" customWidth="1"/>
    <col min="11268" max="11268" width="0" style="4" hidden="1" customWidth="1"/>
    <col min="11269" max="11269" width="11.28515625" style="4" customWidth="1"/>
    <col min="11270" max="11516" width="6.7109375" style="4"/>
    <col min="11517" max="11517" width="8" style="4" customWidth="1"/>
    <col min="11518" max="11518" width="29.42578125" style="4" customWidth="1"/>
    <col min="11519" max="11519" width="0" style="4" hidden="1" customWidth="1"/>
    <col min="11520" max="11520" width="13" style="4" customWidth="1"/>
    <col min="11521" max="11521" width="11.7109375" style="4" customWidth="1"/>
    <col min="11522" max="11522" width="12.140625" style="4" customWidth="1"/>
    <col min="11523" max="11523" width="12.42578125" style="4" customWidth="1"/>
    <col min="11524" max="11524" width="0" style="4" hidden="1" customWidth="1"/>
    <col min="11525" max="11525" width="11.28515625" style="4" customWidth="1"/>
    <col min="11526" max="11772" width="6.7109375" style="4"/>
    <col min="11773" max="11773" width="8" style="4" customWidth="1"/>
    <col min="11774" max="11774" width="29.42578125" style="4" customWidth="1"/>
    <col min="11775" max="11775" width="0" style="4" hidden="1" customWidth="1"/>
    <col min="11776" max="11776" width="13" style="4" customWidth="1"/>
    <col min="11777" max="11777" width="11.7109375" style="4" customWidth="1"/>
    <col min="11778" max="11778" width="12.140625" style="4" customWidth="1"/>
    <col min="11779" max="11779" width="12.42578125" style="4" customWidth="1"/>
    <col min="11780" max="11780" width="0" style="4" hidden="1" customWidth="1"/>
    <col min="11781" max="11781" width="11.28515625" style="4" customWidth="1"/>
    <col min="11782" max="12028" width="6.7109375" style="4"/>
    <col min="12029" max="12029" width="8" style="4" customWidth="1"/>
    <col min="12030" max="12030" width="29.42578125" style="4" customWidth="1"/>
    <col min="12031" max="12031" width="0" style="4" hidden="1" customWidth="1"/>
    <col min="12032" max="12032" width="13" style="4" customWidth="1"/>
    <col min="12033" max="12033" width="11.7109375" style="4" customWidth="1"/>
    <col min="12034" max="12034" width="12.140625" style="4" customWidth="1"/>
    <col min="12035" max="12035" width="12.42578125" style="4" customWidth="1"/>
    <col min="12036" max="12036" width="0" style="4" hidden="1" customWidth="1"/>
    <col min="12037" max="12037" width="11.28515625" style="4" customWidth="1"/>
    <col min="12038" max="12284" width="6.7109375" style="4"/>
    <col min="12285" max="12285" width="8" style="4" customWidth="1"/>
    <col min="12286" max="12286" width="29.42578125" style="4" customWidth="1"/>
    <col min="12287" max="12287" width="0" style="4" hidden="1" customWidth="1"/>
    <col min="12288" max="12288" width="13" style="4" customWidth="1"/>
    <col min="12289" max="12289" width="11.7109375" style="4" customWidth="1"/>
    <col min="12290" max="12290" width="12.140625" style="4" customWidth="1"/>
    <col min="12291" max="12291" width="12.42578125" style="4" customWidth="1"/>
    <col min="12292" max="12292" width="0" style="4" hidden="1" customWidth="1"/>
    <col min="12293" max="12293" width="11.28515625" style="4" customWidth="1"/>
    <col min="12294" max="12540" width="6.7109375" style="4"/>
    <col min="12541" max="12541" width="8" style="4" customWidth="1"/>
    <col min="12542" max="12542" width="29.42578125" style="4" customWidth="1"/>
    <col min="12543" max="12543" width="0" style="4" hidden="1" customWidth="1"/>
    <col min="12544" max="12544" width="13" style="4" customWidth="1"/>
    <col min="12545" max="12545" width="11.7109375" style="4" customWidth="1"/>
    <col min="12546" max="12546" width="12.140625" style="4" customWidth="1"/>
    <col min="12547" max="12547" width="12.42578125" style="4" customWidth="1"/>
    <col min="12548" max="12548" width="0" style="4" hidden="1" customWidth="1"/>
    <col min="12549" max="12549" width="11.28515625" style="4" customWidth="1"/>
    <col min="12550" max="12796" width="6.7109375" style="4"/>
    <col min="12797" max="12797" width="8" style="4" customWidth="1"/>
    <col min="12798" max="12798" width="29.42578125" style="4" customWidth="1"/>
    <col min="12799" max="12799" width="0" style="4" hidden="1" customWidth="1"/>
    <col min="12800" max="12800" width="13" style="4" customWidth="1"/>
    <col min="12801" max="12801" width="11.7109375" style="4" customWidth="1"/>
    <col min="12802" max="12802" width="12.140625" style="4" customWidth="1"/>
    <col min="12803" max="12803" width="12.42578125" style="4" customWidth="1"/>
    <col min="12804" max="12804" width="0" style="4" hidden="1" customWidth="1"/>
    <col min="12805" max="12805" width="11.28515625" style="4" customWidth="1"/>
    <col min="12806" max="13052" width="6.7109375" style="4"/>
    <col min="13053" max="13053" width="8" style="4" customWidth="1"/>
    <col min="13054" max="13054" width="29.42578125" style="4" customWidth="1"/>
    <col min="13055" max="13055" width="0" style="4" hidden="1" customWidth="1"/>
    <col min="13056" max="13056" width="13" style="4" customWidth="1"/>
    <col min="13057" max="13057" width="11.7109375" style="4" customWidth="1"/>
    <col min="13058" max="13058" width="12.140625" style="4" customWidth="1"/>
    <col min="13059" max="13059" width="12.42578125" style="4" customWidth="1"/>
    <col min="13060" max="13060" width="0" style="4" hidden="1" customWidth="1"/>
    <col min="13061" max="13061" width="11.28515625" style="4" customWidth="1"/>
    <col min="13062" max="13308" width="6.7109375" style="4"/>
    <col min="13309" max="13309" width="8" style="4" customWidth="1"/>
    <col min="13310" max="13310" width="29.42578125" style="4" customWidth="1"/>
    <col min="13311" max="13311" width="0" style="4" hidden="1" customWidth="1"/>
    <col min="13312" max="13312" width="13" style="4" customWidth="1"/>
    <col min="13313" max="13313" width="11.7109375" style="4" customWidth="1"/>
    <col min="13314" max="13314" width="12.140625" style="4" customWidth="1"/>
    <col min="13315" max="13315" width="12.42578125" style="4" customWidth="1"/>
    <col min="13316" max="13316" width="0" style="4" hidden="1" customWidth="1"/>
    <col min="13317" max="13317" width="11.28515625" style="4" customWidth="1"/>
    <col min="13318" max="13564" width="6.7109375" style="4"/>
    <col min="13565" max="13565" width="8" style="4" customWidth="1"/>
    <col min="13566" max="13566" width="29.42578125" style="4" customWidth="1"/>
    <col min="13567" max="13567" width="0" style="4" hidden="1" customWidth="1"/>
    <col min="13568" max="13568" width="13" style="4" customWidth="1"/>
    <col min="13569" max="13569" width="11.7109375" style="4" customWidth="1"/>
    <col min="13570" max="13570" width="12.140625" style="4" customWidth="1"/>
    <col min="13571" max="13571" width="12.42578125" style="4" customWidth="1"/>
    <col min="13572" max="13572" width="0" style="4" hidden="1" customWidth="1"/>
    <col min="13573" max="13573" width="11.28515625" style="4" customWidth="1"/>
    <col min="13574" max="13820" width="6.7109375" style="4"/>
    <col min="13821" max="13821" width="8" style="4" customWidth="1"/>
    <col min="13822" max="13822" width="29.42578125" style="4" customWidth="1"/>
    <col min="13823" max="13823" width="0" style="4" hidden="1" customWidth="1"/>
    <col min="13824" max="13824" width="13" style="4" customWidth="1"/>
    <col min="13825" max="13825" width="11.7109375" style="4" customWidth="1"/>
    <col min="13826" max="13826" width="12.140625" style="4" customWidth="1"/>
    <col min="13827" max="13827" width="12.42578125" style="4" customWidth="1"/>
    <col min="13828" max="13828" width="0" style="4" hidden="1" customWidth="1"/>
    <col min="13829" max="13829" width="11.28515625" style="4" customWidth="1"/>
    <col min="13830" max="14076" width="6.7109375" style="4"/>
    <col min="14077" max="14077" width="8" style="4" customWidth="1"/>
    <col min="14078" max="14078" width="29.42578125" style="4" customWidth="1"/>
    <col min="14079" max="14079" width="0" style="4" hidden="1" customWidth="1"/>
    <col min="14080" max="14080" width="13" style="4" customWidth="1"/>
    <col min="14081" max="14081" width="11.7109375" style="4" customWidth="1"/>
    <col min="14082" max="14082" width="12.140625" style="4" customWidth="1"/>
    <col min="14083" max="14083" width="12.42578125" style="4" customWidth="1"/>
    <col min="14084" max="14084" width="0" style="4" hidden="1" customWidth="1"/>
    <col min="14085" max="14085" width="11.28515625" style="4" customWidth="1"/>
    <col min="14086" max="14332" width="6.7109375" style="4"/>
    <col min="14333" max="14333" width="8" style="4" customWidth="1"/>
    <col min="14334" max="14334" width="29.42578125" style="4" customWidth="1"/>
    <col min="14335" max="14335" width="0" style="4" hidden="1" customWidth="1"/>
    <col min="14336" max="14336" width="13" style="4" customWidth="1"/>
    <col min="14337" max="14337" width="11.7109375" style="4" customWidth="1"/>
    <col min="14338" max="14338" width="12.140625" style="4" customWidth="1"/>
    <col min="14339" max="14339" width="12.42578125" style="4" customWidth="1"/>
    <col min="14340" max="14340" width="0" style="4" hidden="1" customWidth="1"/>
    <col min="14341" max="14341" width="11.28515625" style="4" customWidth="1"/>
    <col min="14342" max="14588" width="6.7109375" style="4"/>
    <col min="14589" max="14589" width="8" style="4" customWidth="1"/>
    <col min="14590" max="14590" width="29.42578125" style="4" customWidth="1"/>
    <col min="14591" max="14591" width="0" style="4" hidden="1" customWidth="1"/>
    <col min="14592" max="14592" width="13" style="4" customWidth="1"/>
    <col min="14593" max="14593" width="11.7109375" style="4" customWidth="1"/>
    <col min="14594" max="14594" width="12.140625" style="4" customWidth="1"/>
    <col min="14595" max="14595" width="12.42578125" style="4" customWidth="1"/>
    <col min="14596" max="14596" width="0" style="4" hidden="1" customWidth="1"/>
    <col min="14597" max="14597" width="11.28515625" style="4" customWidth="1"/>
    <col min="14598" max="14844" width="6.7109375" style="4"/>
    <col min="14845" max="14845" width="8" style="4" customWidth="1"/>
    <col min="14846" max="14846" width="29.42578125" style="4" customWidth="1"/>
    <col min="14847" max="14847" width="0" style="4" hidden="1" customWidth="1"/>
    <col min="14848" max="14848" width="13" style="4" customWidth="1"/>
    <col min="14849" max="14849" width="11.7109375" style="4" customWidth="1"/>
    <col min="14850" max="14850" width="12.140625" style="4" customWidth="1"/>
    <col min="14851" max="14851" width="12.42578125" style="4" customWidth="1"/>
    <col min="14852" max="14852" width="0" style="4" hidden="1" customWidth="1"/>
    <col min="14853" max="14853" width="11.28515625" style="4" customWidth="1"/>
    <col min="14854" max="15100" width="6.7109375" style="4"/>
    <col min="15101" max="15101" width="8" style="4" customWidth="1"/>
    <col min="15102" max="15102" width="29.42578125" style="4" customWidth="1"/>
    <col min="15103" max="15103" width="0" style="4" hidden="1" customWidth="1"/>
    <col min="15104" max="15104" width="13" style="4" customWidth="1"/>
    <col min="15105" max="15105" width="11.7109375" style="4" customWidth="1"/>
    <col min="15106" max="15106" width="12.140625" style="4" customWidth="1"/>
    <col min="15107" max="15107" width="12.42578125" style="4" customWidth="1"/>
    <col min="15108" max="15108" width="0" style="4" hidden="1" customWidth="1"/>
    <col min="15109" max="15109" width="11.28515625" style="4" customWidth="1"/>
    <col min="15110" max="15356" width="6.7109375" style="4"/>
    <col min="15357" max="15357" width="8" style="4" customWidth="1"/>
    <col min="15358" max="15358" width="29.42578125" style="4" customWidth="1"/>
    <col min="15359" max="15359" width="0" style="4" hidden="1" customWidth="1"/>
    <col min="15360" max="15360" width="13" style="4" customWidth="1"/>
    <col min="15361" max="15361" width="11.7109375" style="4" customWidth="1"/>
    <col min="15362" max="15362" width="12.140625" style="4" customWidth="1"/>
    <col min="15363" max="15363" width="12.42578125" style="4" customWidth="1"/>
    <col min="15364" max="15364" width="0" style="4" hidden="1" customWidth="1"/>
    <col min="15365" max="15365" width="11.28515625" style="4" customWidth="1"/>
    <col min="15366" max="15612" width="6.7109375" style="4"/>
    <col min="15613" max="15613" width="8" style="4" customWidth="1"/>
    <col min="15614" max="15614" width="29.42578125" style="4" customWidth="1"/>
    <col min="15615" max="15615" width="0" style="4" hidden="1" customWidth="1"/>
    <col min="15616" max="15616" width="13" style="4" customWidth="1"/>
    <col min="15617" max="15617" width="11.7109375" style="4" customWidth="1"/>
    <col min="15618" max="15618" width="12.140625" style="4" customWidth="1"/>
    <col min="15619" max="15619" width="12.42578125" style="4" customWidth="1"/>
    <col min="15620" max="15620" width="0" style="4" hidden="1" customWidth="1"/>
    <col min="15621" max="15621" width="11.28515625" style="4" customWidth="1"/>
    <col min="15622" max="15868" width="6.7109375" style="4"/>
    <col min="15869" max="15869" width="8" style="4" customWidth="1"/>
    <col min="15870" max="15870" width="29.42578125" style="4" customWidth="1"/>
    <col min="15871" max="15871" width="0" style="4" hidden="1" customWidth="1"/>
    <col min="15872" max="15872" width="13" style="4" customWidth="1"/>
    <col min="15873" max="15873" width="11.7109375" style="4" customWidth="1"/>
    <col min="15874" max="15874" width="12.140625" style="4" customWidth="1"/>
    <col min="15875" max="15875" width="12.42578125" style="4" customWidth="1"/>
    <col min="15876" max="15876" width="0" style="4" hidden="1" customWidth="1"/>
    <col min="15877" max="15877" width="11.28515625" style="4" customWidth="1"/>
    <col min="15878" max="16124" width="6.7109375" style="4"/>
    <col min="16125" max="16125" width="8" style="4" customWidth="1"/>
    <col min="16126" max="16126" width="29.42578125" style="4" customWidth="1"/>
    <col min="16127" max="16127" width="0" style="4" hidden="1" customWidth="1"/>
    <col min="16128" max="16128" width="13" style="4" customWidth="1"/>
    <col min="16129" max="16129" width="11.7109375" style="4" customWidth="1"/>
    <col min="16130" max="16130" width="12.140625" style="4" customWidth="1"/>
    <col min="16131" max="16131" width="12.42578125" style="4" customWidth="1"/>
    <col min="16132" max="16132" width="0" style="4" hidden="1" customWidth="1"/>
    <col min="16133" max="16133" width="11.28515625" style="4" customWidth="1"/>
    <col min="16134" max="16384" width="6.7109375" style="4"/>
  </cols>
  <sheetData>
    <row r="2" spans="1:64" ht="15.75" x14ac:dyDescent="0.25">
      <c r="D2" s="146" t="s">
        <v>1</v>
      </c>
      <c r="E2" s="147"/>
      <c r="F2" s="147"/>
      <c r="G2" s="147"/>
      <c r="I2" s="146" t="s">
        <v>88</v>
      </c>
      <c r="J2" s="147"/>
      <c r="K2" s="147"/>
      <c r="L2" s="147"/>
      <c r="M2" s="146" t="s">
        <v>89</v>
      </c>
      <c r="N2" s="147"/>
      <c r="O2" s="147"/>
      <c r="P2" s="147"/>
      <c r="Q2" s="146" t="s">
        <v>90</v>
      </c>
      <c r="R2" s="147"/>
      <c r="S2" s="147"/>
      <c r="T2" s="147"/>
      <c r="U2" s="146" t="s">
        <v>91</v>
      </c>
      <c r="V2" s="147"/>
      <c r="W2" s="147"/>
      <c r="X2" s="147"/>
      <c r="Y2" s="146" t="s">
        <v>92</v>
      </c>
      <c r="Z2" s="147"/>
      <c r="AA2" s="147"/>
      <c r="AB2" s="147"/>
      <c r="AC2" s="146" t="s">
        <v>93</v>
      </c>
      <c r="AD2" s="147"/>
      <c r="AE2" s="147"/>
      <c r="AF2" s="147"/>
      <c r="AG2" s="146" t="s">
        <v>94</v>
      </c>
      <c r="AH2" s="147"/>
      <c r="AI2" s="147"/>
      <c r="AJ2" s="147"/>
      <c r="AK2" s="146" t="s">
        <v>99</v>
      </c>
      <c r="AL2" s="147"/>
      <c r="AM2" s="147"/>
      <c r="AN2" s="147"/>
      <c r="AO2" s="146" t="s">
        <v>100</v>
      </c>
      <c r="AP2" s="147"/>
      <c r="AQ2" s="147"/>
      <c r="AR2" s="147"/>
      <c r="AS2" s="146" t="s">
        <v>95</v>
      </c>
      <c r="AT2" s="147"/>
      <c r="AU2" s="147"/>
      <c r="AV2" s="147"/>
      <c r="AW2" s="146" t="s">
        <v>96</v>
      </c>
      <c r="AX2" s="147"/>
      <c r="AY2" s="147"/>
      <c r="AZ2" s="147"/>
      <c r="BA2" s="146" t="s">
        <v>97</v>
      </c>
      <c r="BB2" s="147"/>
      <c r="BC2" s="147"/>
      <c r="BD2" s="147"/>
    </row>
    <row r="3" spans="1:64" ht="18" customHeight="1" x14ac:dyDescent="0.2">
      <c r="A3" s="42" t="s">
        <v>0</v>
      </c>
      <c r="C3" s="42"/>
      <c r="D3" s="148" t="s">
        <v>103</v>
      </c>
      <c r="E3" s="148"/>
      <c r="F3" s="148"/>
      <c r="G3" s="43">
        <v>2018</v>
      </c>
      <c r="H3" s="3" t="s">
        <v>2</v>
      </c>
      <c r="I3" s="148" t="s">
        <v>103</v>
      </c>
      <c r="J3" s="148"/>
      <c r="K3" s="148"/>
      <c r="L3" s="43">
        <v>2018</v>
      </c>
      <c r="M3" s="148" t="s">
        <v>103</v>
      </c>
      <c r="N3" s="148"/>
      <c r="O3" s="148"/>
      <c r="P3" s="43">
        <v>2018</v>
      </c>
      <c r="Q3" s="148" t="s">
        <v>103</v>
      </c>
      <c r="R3" s="148"/>
      <c r="S3" s="148"/>
      <c r="T3" s="43">
        <v>2018</v>
      </c>
      <c r="U3" s="148" t="s">
        <v>103</v>
      </c>
      <c r="V3" s="148"/>
      <c r="W3" s="148"/>
      <c r="X3" s="43">
        <v>2018</v>
      </c>
      <c r="Y3" s="148" t="s">
        <v>103</v>
      </c>
      <c r="Z3" s="148"/>
      <c r="AA3" s="148"/>
      <c r="AB3" s="43">
        <v>2018</v>
      </c>
      <c r="AC3" s="148" t="s">
        <v>103</v>
      </c>
      <c r="AD3" s="148"/>
      <c r="AE3" s="148"/>
      <c r="AF3" s="43">
        <v>2018</v>
      </c>
      <c r="AG3" s="148" t="s">
        <v>103</v>
      </c>
      <c r="AH3" s="148"/>
      <c r="AI3" s="148"/>
      <c r="AJ3" s="43">
        <v>2018</v>
      </c>
      <c r="AK3" s="148" t="s">
        <v>103</v>
      </c>
      <c r="AL3" s="148"/>
      <c r="AM3" s="148"/>
      <c r="AN3" s="43">
        <v>2018</v>
      </c>
      <c r="AO3" s="148" t="s">
        <v>103</v>
      </c>
      <c r="AP3" s="148"/>
      <c r="AQ3" s="148"/>
      <c r="AR3" s="43">
        <v>2018</v>
      </c>
      <c r="AS3" s="148" t="s">
        <v>103</v>
      </c>
      <c r="AT3" s="148"/>
      <c r="AU3" s="148"/>
      <c r="AV3" s="43">
        <v>2018</v>
      </c>
      <c r="AW3" s="148" t="s">
        <v>103</v>
      </c>
      <c r="AX3" s="148"/>
      <c r="AY3" s="148"/>
      <c r="AZ3" s="43">
        <v>2018</v>
      </c>
      <c r="BA3" s="148" t="s">
        <v>103</v>
      </c>
      <c r="BB3" s="148"/>
      <c r="BC3" s="148"/>
      <c r="BD3" s="43">
        <v>2018</v>
      </c>
    </row>
    <row r="4" spans="1:64" s="45" customFormat="1" ht="14.45" customHeight="1" x14ac:dyDescent="0.2">
      <c r="A4" s="149" t="s">
        <v>3</v>
      </c>
      <c r="B4" s="149" t="s">
        <v>4</v>
      </c>
      <c r="C4" s="149" t="s">
        <v>5</v>
      </c>
      <c r="D4" s="151" t="s">
        <v>6</v>
      </c>
      <c r="E4" s="152"/>
      <c r="F4" s="152"/>
      <c r="G4" s="153" t="s">
        <v>7</v>
      </c>
      <c r="H4" s="44" t="s">
        <v>8</v>
      </c>
      <c r="I4" s="151" t="s">
        <v>6</v>
      </c>
      <c r="J4" s="152"/>
      <c r="K4" s="152"/>
      <c r="L4" s="153" t="s">
        <v>7</v>
      </c>
      <c r="M4" s="151" t="s">
        <v>6</v>
      </c>
      <c r="N4" s="152"/>
      <c r="O4" s="152"/>
      <c r="P4" s="153" t="s">
        <v>7</v>
      </c>
      <c r="Q4" s="151" t="s">
        <v>6</v>
      </c>
      <c r="R4" s="152"/>
      <c r="S4" s="152"/>
      <c r="T4" s="153" t="s">
        <v>7</v>
      </c>
      <c r="U4" s="151" t="s">
        <v>6</v>
      </c>
      <c r="V4" s="152"/>
      <c r="W4" s="152"/>
      <c r="X4" s="153" t="s">
        <v>7</v>
      </c>
      <c r="Y4" s="151" t="s">
        <v>6</v>
      </c>
      <c r="Z4" s="152"/>
      <c r="AA4" s="152"/>
      <c r="AB4" s="153" t="s">
        <v>7</v>
      </c>
      <c r="AC4" s="151" t="s">
        <v>6</v>
      </c>
      <c r="AD4" s="152"/>
      <c r="AE4" s="152"/>
      <c r="AF4" s="153" t="s">
        <v>7</v>
      </c>
      <c r="AG4" s="151" t="s">
        <v>6</v>
      </c>
      <c r="AH4" s="152"/>
      <c r="AI4" s="152"/>
      <c r="AJ4" s="153" t="s">
        <v>7</v>
      </c>
      <c r="AK4" s="151" t="s">
        <v>6</v>
      </c>
      <c r="AL4" s="152"/>
      <c r="AM4" s="152"/>
      <c r="AN4" s="153" t="s">
        <v>7</v>
      </c>
      <c r="AO4" s="151" t="s">
        <v>6</v>
      </c>
      <c r="AP4" s="152"/>
      <c r="AQ4" s="157"/>
      <c r="AR4" s="153" t="s">
        <v>7</v>
      </c>
      <c r="AS4" s="151" t="s">
        <v>6</v>
      </c>
      <c r="AT4" s="152"/>
      <c r="AU4" s="152"/>
      <c r="AV4" s="153" t="s">
        <v>7</v>
      </c>
      <c r="AW4" s="151" t="s">
        <v>6</v>
      </c>
      <c r="AX4" s="152"/>
      <c r="AY4" s="152"/>
      <c r="AZ4" s="153" t="s">
        <v>7</v>
      </c>
      <c r="BA4" s="151" t="s">
        <v>6</v>
      </c>
      <c r="BB4" s="152"/>
      <c r="BC4" s="152"/>
      <c r="BD4" s="153" t="s">
        <v>7</v>
      </c>
    </row>
    <row r="5" spans="1:64" s="49" customFormat="1" ht="27" customHeight="1" x14ac:dyDescent="0.2">
      <c r="A5" s="149"/>
      <c r="B5" s="149"/>
      <c r="C5" s="149"/>
      <c r="D5" s="46" t="s">
        <v>9</v>
      </c>
      <c r="E5" s="46" t="s">
        <v>10</v>
      </c>
      <c r="F5" s="47" t="s">
        <v>11</v>
      </c>
      <c r="G5" s="153"/>
      <c r="H5" s="48">
        <v>2008</v>
      </c>
      <c r="I5" s="46" t="s">
        <v>9</v>
      </c>
      <c r="J5" s="46" t="s">
        <v>10</v>
      </c>
      <c r="K5" s="47" t="s">
        <v>11</v>
      </c>
      <c r="L5" s="153"/>
      <c r="M5" s="46" t="s">
        <v>9</v>
      </c>
      <c r="N5" s="46" t="s">
        <v>10</v>
      </c>
      <c r="O5" s="47" t="s">
        <v>11</v>
      </c>
      <c r="P5" s="153"/>
      <c r="Q5" s="46" t="s">
        <v>9</v>
      </c>
      <c r="R5" s="46" t="s">
        <v>10</v>
      </c>
      <c r="S5" s="47" t="s">
        <v>11</v>
      </c>
      <c r="T5" s="153"/>
      <c r="U5" s="46" t="s">
        <v>9</v>
      </c>
      <c r="V5" s="46" t="s">
        <v>10</v>
      </c>
      <c r="W5" s="47" t="s">
        <v>11</v>
      </c>
      <c r="X5" s="153"/>
      <c r="Y5" s="46" t="s">
        <v>9</v>
      </c>
      <c r="Z5" s="46" t="s">
        <v>10</v>
      </c>
      <c r="AA5" s="47" t="s">
        <v>11</v>
      </c>
      <c r="AB5" s="153"/>
      <c r="AC5" s="46" t="s">
        <v>9</v>
      </c>
      <c r="AD5" s="46" t="s">
        <v>10</v>
      </c>
      <c r="AE5" s="47" t="s">
        <v>11</v>
      </c>
      <c r="AF5" s="153"/>
      <c r="AG5" s="46" t="s">
        <v>9</v>
      </c>
      <c r="AH5" s="46" t="s">
        <v>10</v>
      </c>
      <c r="AI5" s="47" t="s">
        <v>11</v>
      </c>
      <c r="AJ5" s="153"/>
      <c r="AK5" s="46" t="s">
        <v>9</v>
      </c>
      <c r="AL5" s="46" t="s">
        <v>10</v>
      </c>
      <c r="AM5" s="47" t="s">
        <v>11</v>
      </c>
      <c r="AN5" s="153"/>
      <c r="AO5" s="46" t="s">
        <v>9</v>
      </c>
      <c r="AP5" s="46" t="s">
        <v>10</v>
      </c>
      <c r="AQ5" s="47" t="s">
        <v>11</v>
      </c>
      <c r="AR5" s="153"/>
      <c r="AS5" s="46" t="s">
        <v>9</v>
      </c>
      <c r="AT5" s="46" t="s">
        <v>10</v>
      </c>
      <c r="AU5" s="47" t="s">
        <v>11</v>
      </c>
      <c r="AV5" s="153"/>
      <c r="AW5" s="46" t="s">
        <v>9</v>
      </c>
      <c r="AX5" s="46" t="s">
        <v>10</v>
      </c>
      <c r="AY5" s="47" t="s">
        <v>11</v>
      </c>
      <c r="AZ5" s="153"/>
      <c r="BA5" s="46" t="s">
        <v>9</v>
      </c>
      <c r="BB5" s="46" t="s">
        <v>10</v>
      </c>
      <c r="BC5" s="47" t="s">
        <v>11</v>
      </c>
      <c r="BD5" s="153"/>
      <c r="BE5" s="49" t="s">
        <v>101</v>
      </c>
    </row>
    <row r="6" spans="1:64" s="45" customFormat="1" ht="18" hidden="1" customHeight="1" x14ac:dyDescent="0.2">
      <c r="A6" s="150"/>
      <c r="B6" s="150"/>
      <c r="C6" s="149"/>
      <c r="D6" s="50">
        <v>7</v>
      </c>
      <c r="E6" s="50">
        <v>8</v>
      </c>
      <c r="F6" s="50">
        <v>9</v>
      </c>
      <c r="G6" s="51">
        <v>10</v>
      </c>
      <c r="H6" s="44"/>
      <c r="I6" s="50">
        <v>7</v>
      </c>
      <c r="J6" s="50">
        <v>8</v>
      </c>
      <c r="K6" s="50">
        <v>9</v>
      </c>
      <c r="L6" s="51">
        <v>10</v>
      </c>
      <c r="M6" s="50">
        <v>7</v>
      </c>
      <c r="N6" s="50">
        <v>8</v>
      </c>
      <c r="O6" s="50">
        <v>9</v>
      </c>
      <c r="P6" s="51">
        <v>10</v>
      </c>
      <c r="Q6" s="50">
        <v>7</v>
      </c>
      <c r="R6" s="50">
        <v>8</v>
      </c>
      <c r="S6" s="50">
        <v>9</v>
      </c>
      <c r="T6" s="51">
        <v>10</v>
      </c>
      <c r="U6" s="50">
        <v>7</v>
      </c>
      <c r="V6" s="50">
        <v>8</v>
      </c>
      <c r="W6" s="50">
        <v>9</v>
      </c>
      <c r="X6" s="51">
        <v>10</v>
      </c>
      <c r="Y6" s="50">
        <v>7</v>
      </c>
      <c r="Z6" s="50">
        <v>8</v>
      </c>
      <c r="AA6" s="50">
        <v>9</v>
      </c>
      <c r="AB6" s="51">
        <v>10</v>
      </c>
      <c r="AC6" s="50">
        <v>7</v>
      </c>
      <c r="AD6" s="50">
        <v>8</v>
      </c>
      <c r="AE6" s="50">
        <v>9</v>
      </c>
      <c r="AF6" s="51">
        <v>10</v>
      </c>
      <c r="AG6" s="50">
        <v>7</v>
      </c>
      <c r="AH6" s="50">
        <v>8</v>
      </c>
      <c r="AI6" s="50">
        <v>9</v>
      </c>
      <c r="AJ6" s="51">
        <v>10</v>
      </c>
      <c r="AK6" s="50">
        <v>7</v>
      </c>
      <c r="AL6" s="50">
        <v>8</v>
      </c>
      <c r="AM6" s="50">
        <v>9</v>
      </c>
      <c r="AN6" s="51">
        <v>10</v>
      </c>
      <c r="AO6" s="50">
        <v>7</v>
      </c>
      <c r="AP6" s="50">
        <v>8</v>
      </c>
      <c r="AQ6" s="50">
        <v>9</v>
      </c>
      <c r="AR6" s="51">
        <v>10</v>
      </c>
      <c r="AS6" s="50">
        <v>7</v>
      </c>
      <c r="AT6" s="50">
        <v>8</v>
      </c>
      <c r="AU6" s="50">
        <v>9</v>
      </c>
      <c r="AV6" s="51">
        <v>10</v>
      </c>
      <c r="AW6" s="50">
        <v>7</v>
      </c>
      <c r="AX6" s="50">
        <v>8</v>
      </c>
      <c r="AY6" s="50">
        <v>9</v>
      </c>
      <c r="AZ6" s="51">
        <v>10</v>
      </c>
      <c r="BA6" s="50">
        <v>7</v>
      </c>
      <c r="BB6" s="50">
        <v>8</v>
      </c>
      <c r="BC6" s="50">
        <v>9</v>
      </c>
      <c r="BD6" s="51">
        <v>10</v>
      </c>
    </row>
    <row r="7" spans="1:64" ht="15" customHeight="1" thickBot="1" x14ac:dyDescent="0.3">
      <c r="A7" s="52">
        <v>501</v>
      </c>
      <c r="B7" s="53" t="s">
        <v>12</v>
      </c>
      <c r="C7" s="54">
        <v>1</v>
      </c>
      <c r="D7" s="1">
        <v>370000</v>
      </c>
      <c r="E7" s="1">
        <v>90000</v>
      </c>
      <c r="F7" s="6">
        <f>SUM(D7:E7)</f>
        <v>460000</v>
      </c>
      <c r="G7" s="2">
        <v>467625.09</v>
      </c>
      <c r="I7" s="99">
        <v>370000</v>
      </c>
      <c r="J7" s="99">
        <v>24000</v>
      </c>
      <c r="K7" s="99">
        <f>I7+J7</f>
        <v>394000</v>
      </c>
      <c r="L7" s="108">
        <v>399130.38</v>
      </c>
      <c r="M7" s="127">
        <v>888252</v>
      </c>
      <c r="N7" s="127">
        <v>6170</v>
      </c>
      <c r="O7" s="127">
        <f>M7+N7</f>
        <v>894422</v>
      </c>
      <c r="P7" s="128">
        <v>732819.1</v>
      </c>
      <c r="Q7" s="96">
        <v>717040</v>
      </c>
      <c r="R7" s="96">
        <v>100723</v>
      </c>
      <c r="S7" s="96">
        <f>Q7+R7</f>
        <v>817763</v>
      </c>
      <c r="T7" s="114">
        <v>1184415.55</v>
      </c>
      <c r="U7" s="96">
        <v>140000</v>
      </c>
      <c r="V7" s="96">
        <v>2000</v>
      </c>
      <c r="W7" s="96">
        <f>U7+V7</f>
        <v>142000</v>
      </c>
      <c r="X7" s="97">
        <v>143551.62</v>
      </c>
      <c r="Y7" s="96">
        <v>485152</v>
      </c>
      <c r="Z7" s="96">
        <v>160000</v>
      </c>
      <c r="AA7" s="96">
        <f>SUM(Y7:Z7)</f>
        <v>645152</v>
      </c>
      <c r="AB7" s="114">
        <v>556578.25</v>
      </c>
      <c r="AC7" s="96">
        <v>185035</v>
      </c>
      <c r="AD7" s="132">
        <v>13650</v>
      </c>
      <c r="AE7" s="143">
        <f>SUM(AC7:AD7)</f>
        <v>198685</v>
      </c>
      <c r="AF7" s="141">
        <v>233122.47</v>
      </c>
      <c r="AG7" s="30">
        <v>350000</v>
      </c>
      <c r="AH7" s="30">
        <v>50000</v>
      </c>
      <c r="AI7" s="6">
        <f>AG7+AH7</f>
        <v>400000</v>
      </c>
      <c r="AJ7" s="2">
        <v>382532.56</v>
      </c>
      <c r="AK7" s="1">
        <f>1000+3500+1696</f>
        <v>6196</v>
      </c>
      <c r="AL7" s="1"/>
      <c r="AM7" s="6">
        <f>AK7+AL7</f>
        <v>6196</v>
      </c>
      <c r="AN7" s="2">
        <v>7246.52</v>
      </c>
      <c r="AO7" s="39">
        <f>2000+2500+5000+2000+10000</f>
        <v>21500</v>
      </c>
      <c r="AP7" s="1">
        <f>2000+500+4000</f>
        <v>6500</v>
      </c>
      <c r="AQ7" s="6">
        <f>AO7+AP7</f>
        <v>28000</v>
      </c>
      <c r="AR7" s="2">
        <v>6311.06</v>
      </c>
      <c r="AS7" s="117">
        <v>480000</v>
      </c>
      <c r="AT7" s="117">
        <v>115000</v>
      </c>
      <c r="AU7" s="118">
        <v>595000</v>
      </c>
      <c r="AV7" s="119">
        <v>589219</v>
      </c>
      <c r="AW7" s="1"/>
      <c r="AX7" s="1">
        <v>25000</v>
      </c>
      <c r="AY7" s="6">
        <v>25000</v>
      </c>
      <c r="AZ7" s="2">
        <v>65280.74</v>
      </c>
      <c r="BA7" s="1">
        <f>D7+I7+M7+Q7+U7+Y7+AC7+AG7+AK7+AO7+AS7+AW7</f>
        <v>4013175</v>
      </c>
      <c r="BB7" s="1">
        <f t="shared" ref="BB7:BC22" si="0">E7+J7+N7+R7+V7+Z7+AD7+AH7+AL7+AP7+AT7+AX7</f>
        <v>593043</v>
      </c>
      <c r="BC7" s="1">
        <f t="shared" si="0"/>
        <v>4606218</v>
      </c>
      <c r="BD7" s="1">
        <f>G7+L7+P7+T7+X7+AB7+AF7+AJ7+AN7+AR7+AV7+AZ7</f>
        <v>4767832.3400000008</v>
      </c>
      <c r="BE7" s="4">
        <f>G7+L7+P7+T7+X7+AB7+AF7+AJ7+AN7+AR7+AV7+AZ7</f>
        <v>4767832.3400000008</v>
      </c>
      <c r="BF7" s="4">
        <f>BE7-BD7</f>
        <v>0</v>
      </c>
      <c r="BJ7" s="4">
        <f>E7+J7+N7+R7+V7+Z7+AD7+AH7+AL7+AP7+AT7+AX7</f>
        <v>593043</v>
      </c>
      <c r="BL7" s="4">
        <f>D7+I7+M7+Q7+U7+Y7+AC7+AG7+AK7+AO7+AS7+AW7</f>
        <v>4013175</v>
      </c>
    </row>
    <row r="8" spans="1:64" ht="15" customHeight="1" x14ac:dyDescent="0.25">
      <c r="A8" s="52">
        <v>502</v>
      </c>
      <c r="B8" s="53" t="s">
        <v>13</v>
      </c>
      <c r="C8" s="55">
        <v>2</v>
      </c>
      <c r="D8" s="1">
        <v>520000</v>
      </c>
      <c r="E8" s="1">
        <v>50000</v>
      </c>
      <c r="F8" s="6">
        <f>SUM(D8:E8)</f>
        <v>570000</v>
      </c>
      <c r="G8" s="2">
        <v>509462.19</v>
      </c>
      <c r="I8" s="99">
        <v>330000</v>
      </c>
      <c r="J8" s="99">
        <v>20000</v>
      </c>
      <c r="K8" s="99">
        <f t="shared" ref="K8" si="1">I8+J8</f>
        <v>350000</v>
      </c>
      <c r="L8" s="108">
        <v>308634.71999999997</v>
      </c>
      <c r="M8" s="127">
        <v>668065</v>
      </c>
      <c r="N8" s="127">
        <v>77000</v>
      </c>
      <c r="O8" s="127">
        <f t="shared" ref="O8:O43" si="2">M8+N8</f>
        <v>745065</v>
      </c>
      <c r="P8" s="128">
        <v>685993.94</v>
      </c>
      <c r="Q8" s="115">
        <v>784794</v>
      </c>
      <c r="R8" s="96">
        <v>2670</v>
      </c>
      <c r="S8" s="96">
        <f t="shared" ref="S8:S41" si="3">Q8+R8</f>
        <v>787464</v>
      </c>
      <c r="T8" s="114">
        <v>795198.57</v>
      </c>
      <c r="U8" s="96">
        <v>110000</v>
      </c>
      <c r="V8" s="96">
        <v>0</v>
      </c>
      <c r="W8" s="96">
        <f t="shared" ref="W8:W43" si="4">U8+V8</f>
        <v>110000</v>
      </c>
      <c r="X8" s="97">
        <v>110053.77</v>
      </c>
      <c r="Y8" s="115">
        <v>760000</v>
      </c>
      <c r="Z8" s="96">
        <v>40000</v>
      </c>
      <c r="AA8" s="96">
        <f>SUM(Y8:Z8)</f>
        <v>800000</v>
      </c>
      <c r="AB8" s="114">
        <v>782265.03</v>
      </c>
      <c r="AC8" s="96">
        <v>248083</v>
      </c>
      <c r="AD8" s="132"/>
      <c r="AE8" s="143">
        <f>SUM(AC8:AD8)</f>
        <v>248083</v>
      </c>
      <c r="AF8" s="141">
        <v>172894.61</v>
      </c>
      <c r="AG8" s="30">
        <f>507000-125000</f>
        <v>382000</v>
      </c>
      <c r="AH8" s="30">
        <v>30000</v>
      </c>
      <c r="AI8" s="6">
        <f t="shared" ref="AI8:AI40" si="5">AG8+AH8</f>
        <v>412000</v>
      </c>
      <c r="AJ8" s="2">
        <v>383963.05</v>
      </c>
      <c r="AK8" s="1">
        <v>2800</v>
      </c>
      <c r="AL8" s="1"/>
      <c r="AM8" s="6">
        <f t="shared" ref="AM8:AM40" si="6">AK8+AL8</f>
        <v>2800</v>
      </c>
      <c r="AN8" s="2">
        <v>2981</v>
      </c>
      <c r="AO8" s="56">
        <v>25000</v>
      </c>
      <c r="AP8" s="1">
        <v>35500</v>
      </c>
      <c r="AQ8" s="6">
        <f t="shared" ref="AQ8:AQ40" si="7">AO8+AP8</f>
        <v>60500</v>
      </c>
      <c r="AR8" s="2">
        <v>63749.79</v>
      </c>
      <c r="AS8" s="117">
        <v>1355000</v>
      </c>
      <c r="AT8" s="117">
        <v>120000</v>
      </c>
      <c r="AU8" s="118">
        <v>1475000</v>
      </c>
      <c r="AV8" s="119">
        <v>1452858</v>
      </c>
      <c r="AW8" s="1"/>
      <c r="AX8" s="1">
        <v>160000</v>
      </c>
      <c r="AY8" s="6">
        <v>160000</v>
      </c>
      <c r="AZ8" s="2">
        <v>151112.82999999999</v>
      </c>
      <c r="BA8" s="1">
        <f t="shared" ref="BA8:BC45" si="8">D8+I8+M8+Q8+U8+Y8+AC8+AG8+AK8+AO8+AS8+AW8</f>
        <v>5185742</v>
      </c>
      <c r="BB8" s="1">
        <f t="shared" si="0"/>
        <v>535170</v>
      </c>
      <c r="BC8" s="1">
        <f t="shared" si="0"/>
        <v>5720912</v>
      </c>
      <c r="BD8" s="1">
        <f t="shared" ref="BD8:BD39" si="9">G8+L8+P8+T8+X8+AB8+AF8+AJ8+AN8+AR8+AV8+AZ8</f>
        <v>5419167.5</v>
      </c>
      <c r="BE8" s="4">
        <f t="shared" ref="BE8:BE47" si="10">G8+L8+P8+T8+X8+AB8+AF8+AJ8+AN8+AR8+AV8+AZ8</f>
        <v>5419167.5</v>
      </c>
      <c r="BF8" s="4">
        <f t="shared" ref="BF8:BF45" si="11">BE8-BD8</f>
        <v>0</v>
      </c>
      <c r="BJ8" s="4">
        <f t="shared" ref="BJ8:BJ45" si="12">E8+J8+N8+R8+V8+Z8+AD8+AH8+AL8+AP8+AT8+AX8</f>
        <v>535170</v>
      </c>
      <c r="BL8" s="4">
        <f t="shared" ref="BL8:BL45" si="13">D8+I8+M8+Q8+U8+Y8+AC8+AG8+AK8+AO8+AS8+AW8</f>
        <v>5185742</v>
      </c>
    </row>
    <row r="9" spans="1:64" s="57" customFormat="1" ht="15" customHeight="1" x14ac:dyDescent="0.25">
      <c r="A9" s="52">
        <v>504</v>
      </c>
      <c r="B9" s="53" t="s">
        <v>14</v>
      </c>
      <c r="C9" s="55">
        <v>3</v>
      </c>
      <c r="D9" s="1">
        <v>0</v>
      </c>
      <c r="E9" s="1">
        <v>1500</v>
      </c>
      <c r="F9" s="6">
        <f>SUM(D9:E9)</f>
        <v>1500</v>
      </c>
      <c r="G9" s="2">
        <v>935.57</v>
      </c>
      <c r="H9" s="3"/>
      <c r="I9" s="99">
        <v>0</v>
      </c>
      <c r="J9" s="99">
        <v>0</v>
      </c>
      <c r="K9" s="99">
        <v>0</v>
      </c>
      <c r="L9" s="108">
        <v>0</v>
      </c>
      <c r="M9" s="127">
        <v>0</v>
      </c>
      <c r="N9" s="127">
        <v>0</v>
      </c>
      <c r="O9" s="127">
        <f t="shared" si="2"/>
        <v>0</v>
      </c>
      <c r="P9" s="128">
        <v>29.7</v>
      </c>
      <c r="Q9" s="96">
        <v>0</v>
      </c>
      <c r="R9" s="96">
        <v>0</v>
      </c>
      <c r="S9" s="96">
        <f t="shared" si="3"/>
        <v>0</v>
      </c>
      <c r="T9" s="114">
        <v>0</v>
      </c>
      <c r="U9" s="96">
        <v>0</v>
      </c>
      <c r="V9" s="96">
        <v>0</v>
      </c>
      <c r="W9" s="96">
        <f t="shared" si="4"/>
        <v>0</v>
      </c>
      <c r="X9" s="97">
        <v>0</v>
      </c>
      <c r="Y9" s="96"/>
      <c r="Z9" s="96">
        <v>48000</v>
      </c>
      <c r="AA9" s="96">
        <f>SUM(Y9:Z9)</f>
        <v>48000</v>
      </c>
      <c r="AB9" s="114">
        <v>47815.61</v>
      </c>
      <c r="AC9" s="96"/>
      <c r="AD9" s="132"/>
      <c r="AE9" s="143">
        <f>SUM(AC9:AD9)</f>
        <v>0</v>
      </c>
      <c r="AF9" s="141">
        <v>0</v>
      </c>
      <c r="AG9" s="30">
        <v>0</v>
      </c>
      <c r="AH9" s="30">
        <v>0</v>
      </c>
      <c r="AI9" s="6">
        <f t="shared" si="5"/>
        <v>0</v>
      </c>
      <c r="AJ9" s="2">
        <v>324</v>
      </c>
      <c r="AK9" s="1"/>
      <c r="AL9" s="1"/>
      <c r="AM9" s="6">
        <f t="shared" si="6"/>
        <v>0</v>
      </c>
      <c r="AN9" s="2">
        <v>0</v>
      </c>
      <c r="AO9" s="1"/>
      <c r="AP9" s="15"/>
      <c r="AQ9" s="6">
        <f t="shared" si="7"/>
        <v>0</v>
      </c>
      <c r="AR9" s="2">
        <v>0</v>
      </c>
      <c r="AS9" s="117">
        <v>0</v>
      </c>
      <c r="AT9" s="117">
        <v>1200</v>
      </c>
      <c r="AU9" s="118">
        <v>1200</v>
      </c>
      <c r="AV9" s="119">
        <v>1102</v>
      </c>
      <c r="AW9" s="1"/>
      <c r="AX9" s="1">
        <v>0</v>
      </c>
      <c r="AY9" s="6">
        <v>0</v>
      </c>
      <c r="AZ9" s="2">
        <v>0</v>
      </c>
      <c r="BA9" s="1">
        <f t="shared" si="8"/>
        <v>0</v>
      </c>
      <c r="BB9" s="1">
        <f t="shared" si="0"/>
        <v>50700</v>
      </c>
      <c r="BC9" s="1">
        <f t="shared" si="0"/>
        <v>50700</v>
      </c>
      <c r="BD9" s="1">
        <f t="shared" si="9"/>
        <v>50206.879999999997</v>
      </c>
      <c r="BE9" s="4">
        <f t="shared" si="10"/>
        <v>50206.879999999997</v>
      </c>
      <c r="BF9" s="4">
        <f t="shared" si="11"/>
        <v>0</v>
      </c>
      <c r="BJ9" s="4">
        <f t="shared" si="12"/>
        <v>50700</v>
      </c>
      <c r="BL9" s="4">
        <f t="shared" si="13"/>
        <v>0</v>
      </c>
    </row>
    <row r="10" spans="1:64" ht="15" customHeight="1" x14ac:dyDescent="0.25">
      <c r="A10" s="52">
        <v>511</v>
      </c>
      <c r="B10" s="53" t="s">
        <v>15</v>
      </c>
      <c r="C10" s="55">
        <v>4</v>
      </c>
      <c r="D10" s="1">
        <v>172000</v>
      </c>
      <c r="E10" s="1">
        <v>30000</v>
      </c>
      <c r="F10" s="6">
        <f>SUM(D10:E10)</f>
        <v>202000</v>
      </c>
      <c r="G10" s="2">
        <v>580098.66</v>
      </c>
      <c r="I10" s="99">
        <v>100000</v>
      </c>
      <c r="J10" s="99">
        <v>5000</v>
      </c>
      <c r="K10" s="99">
        <f t="shared" ref="K10:K17" si="14">I10+J10</f>
        <v>105000</v>
      </c>
      <c r="L10" s="108">
        <v>191667.82</v>
      </c>
      <c r="M10" s="127">
        <v>501186</v>
      </c>
      <c r="N10" s="127">
        <v>3200</v>
      </c>
      <c r="O10" s="127">
        <f t="shared" si="2"/>
        <v>504386</v>
      </c>
      <c r="P10" s="128">
        <v>573557.86</v>
      </c>
      <c r="Q10" s="96">
        <v>295105</v>
      </c>
      <c r="R10" s="96">
        <v>2860</v>
      </c>
      <c r="S10" s="96">
        <f t="shared" si="3"/>
        <v>297965</v>
      </c>
      <c r="T10" s="114">
        <v>522163.36</v>
      </c>
      <c r="U10" s="96">
        <v>125000</v>
      </c>
      <c r="V10" s="96">
        <v>10000</v>
      </c>
      <c r="W10" s="96">
        <f t="shared" si="4"/>
        <v>135000</v>
      </c>
      <c r="X10" s="97">
        <v>135373.68</v>
      </c>
      <c r="Y10" s="96">
        <v>360000</v>
      </c>
      <c r="Z10" s="96">
        <v>50000</v>
      </c>
      <c r="AA10" s="96">
        <f>SUM(Y10:Z10)</f>
        <v>410000</v>
      </c>
      <c r="AB10" s="114">
        <v>397083.38</v>
      </c>
      <c r="AC10" s="96">
        <v>81660</v>
      </c>
      <c r="AD10" s="132">
        <v>0</v>
      </c>
      <c r="AE10" s="143">
        <f>SUM(AC10:AD10)</f>
        <v>81660</v>
      </c>
      <c r="AF10" s="141">
        <v>78911.17</v>
      </c>
      <c r="AG10" s="30">
        <v>150000</v>
      </c>
      <c r="AH10" s="30">
        <v>18000</v>
      </c>
      <c r="AI10" s="6">
        <f t="shared" si="5"/>
        <v>168000</v>
      </c>
      <c r="AJ10" s="2">
        <v>82687.08</v>
      </c>
      <c r="AK10" s="1">
        <v>1000</v>
      </c>
      <c r="AL10" s="1"/>
      <c r="AM10" s="6">
        <f t="shared" si="6"/>
        <v>1000</v>
      </c>
      <c r="AN10" s="2">
        <v>1920</v>
      </c>
      <c r="AO10" s="1">
        <f>2000+25000</f>
        <v>27000</v>
      </c>
      <c r="AP10" s="1">
        <f>2000+3000+1000+15000</f>
        <v>21000</v>
      </c>
      <c r="AQ10" s="6">
        <f t="shared" si="7"/>
        <v>48000</v>
      </c>
      <c r="AR10" s="2">
        <v>180783.51</v>
      </c>
      <c r="AS10" s="117">
        <v>1111600</v>
      </c>
      <c r="AT10" s="117">
        <v>50000</v>
      </c>
      <c r="AU10" s="118">
        <v>1161600</v>
      </c>
      <c r="AV10" s="119">
        <v>700396</v>
      </c>
      <c r="AW10" s="1"/>
      <c r="AX10" s="1">
        <v>40000</v>
      </c>
      <c r="AY10" s="6">
        <v>40000</v>
      </c>
      <c r="AZ10" s="2">
        <v>79527.98</v>
      </c>
      <c r="BA10" s="1">
        <f t="shared" si="8"/>
        <v>2924551</v>
      </c>
      <c r="BB10" s="1">
        <f t="shared" si="0"/>
        <v>230060</v>
      </c>
      <c r="BC10" s="1">
        <f t="shared" si="0"/>
        <v>3154611</v>
      </c>
      <c r="BD10" s="1">
        <f t="shared" si="9"/>
        <v>3524170.4999999995</v>
      </c>
      <c r="BE10" s="4">
        <f t="shared" si="10"/>
        <v>3524170.4999999995</v>
      </c>
      <c r="BF10" s="4">
        <f t="shared" si="11"/>
        <v>0</v>
      </c>
      <c r="BJ10" s="4">
        <f t="shared" si="12"/>
        <v>230060</v>
      </c>
      <c r="BL10" s="4">
        <f t="shared" si="13"/>
        <v>2924551</v>
      </c>
    </row>
    <row r="11" spans="1:64" ht="15" customHeight="1" x14ac:dyDescent="0.25">
      <c r="A11" s="52">
        <v>512</v>
      </c>
      <c r="B11" s="53" t="s">
        <v>16</v>
      </c>
      <c r="C11" s="55">
        <v>5</v>
      </c>
      <c r="D11" s="1">
        <v>220000</v>
      </c>
      <c r="E11" s="1">
        <v>45000</v>
      </c>
      <c r="F11" s="6">
        <f t="shared" ref="F11:F40" si="15">SUM(D11:E11)</f>
        <v>265000</v>
      </c>
      <c r="G11" s="2">
        <v>271701.01</v>
      </c>
      <c r="I11" s="99">
        <v>90000</v>
      </c>
      <c r="J11" s="99">
        <v>20000</v>
      </c>
      <c r="K11" s="99">
        <f t="shared" si="14"/>
        <v>110000</v>
      </c>
      <c r="L11" s="108">
        <v>109595.27</v>
      </c>
      <c r="M11" s="127">
        <v>223848</v>
      </c>
      <c r="N11" s="127">
        <v>7800</v>
      </c>
      <c r="O11" s="127">
        <f t="shared" si="2"/>
        <v>231648</v>
      </c>
      <c r="P11" s="128">
        <v>183044.16</v>
      </c>
      <c r="Q11" s="96">
        <v>202630</v>
      </c>
      <c r="R11" s="96">
        <v>13800</v>
      </c>
      <c r="S11" s="96">
        <f t="shared" si="3"/>
        <v>216430</v>
      </c>
      <c r="T11" s="114">
        <v>216747.17</v>
      </c>
      <c r="U11" s="96">
        <v>47000</v>
      </c>
      <c r="V11" s="96">
        <v>1000</v>
      </c>
      <c r="W11" s="96">
        <f t="shared" si="4"/>
        <v>48000</v>
      </c>
      <c r="X11" s="97">
        <v>47196.87</v>
      </c>
      <c r="Y11" s="96">
        <v>100000</v>
      </c>
      <c r="Z11" s="96">
        <v>250</v>
      </c>
      <c r="AA11" s="96">
        <f t="shared" ref="AA11:AA39" si="16">SUM(Y11:Z11)</f>
        <v>100250</v>
      </c>
      <c r="AB11" s="114">
        <v>86638.01</v>
      </c>
      <c r="AC11" s="96">
        <v>158113</v>
      </c>
      <c r="AD11" s="132">
        <v>0</v>
      </c>
      <c r="AE11" s="143">
        <f t="shared" ref="AE11:AE37" si="17">SUM(AC11:AD11)</f>
        <v>158113</v>
      </c>
      <c r="AF11" s="141">
        <v>54096.15</v>
      </c>
      <c r="AG11" s="30">
        <v>136900</v>
      </c>
      <c r="AH11" s="30">
        <v>0</v>
      </c>
      <c r="AI11" s="6">
        <f t="shared" si="5"/>
        <v>136900</v>
      </c>
      <c r="AJ11" s="2">
        <v>140554.12</v>
      </c>
      <c r="AK11" s="1">
        <v>7000</v>
      </c>
      <c r="AL11" s="1"/>
      <c r="AM11" s="6">
        <f t="shared" si="6"/>
        <v>7000</v>
      </c>
      <c r="AN11" s="2">
        <v>66.3</v>
      </c>
      <c r="AO11" s="1"/>
      <c r="AP11" s="1"/>
      <c r="AQ11" s="6">
        <f t="shared" si="7"/>
        <v>0</v>
      </c>
      <c r="AR11" s="2">
        <v>0</v>
      </c>
      <c r="AS11" s="120">
        <v>200</v>
      </c>
      <c r="AT11" s="117">
        <v>20</v>
      </c>
      <c r="AU11" s="118">
        <v>220</v>
      </c>
      <c r="AV11" s="119">
        <v>153.4</v>
      </c>
      <c r="AW11" s="1"/>
      <c r="AX11" s="1">
        <v>20</v>
      </c>
      <c r="AY11" s="6">
        <v>20</v>
      </c>
      <c r="AZ11" s="2">
        <v>20.65</v>
      </c>
      <c r="BA11" s="1">
        <f t="shared" si="8"/>
        <v>1185691</v>
      </c>
      <c r="BB11" s="1">
        <f t="shared" si="0"/>
        <v>87890</v>
      </c>
      <c r="BC11" s="1">
        <f t="shared" si="0"/>
        <v>1273581</v>
      </c>
      <c r="BD11" s="1">
        <f t="shared" si="9"/>
        <v>1109813.1100000001</v>
      </c>
      <c r="BE11" s="4">
        <f t="shared" si="10"/>
        <v>1109813.1100000001</v>
      </c>
      <c r="BF11" s="4">
        <f t="shared" si="11"/>
        <v>0</v>
      </c>
      <c r="BJ11" s="4">
        <f t="shared" si="12"/>
        <v>87890</v>
      </c>
      <c r="BL11" s="4">
        <f t="shared" si="13"/>
        <v>1185691</v>
      </c>
    </row>
    <row r="12" spans="1:64" ht="15" customHeight="1" x14ac:dyDescent="0.25">
      <c r="A12" s="52">
        <v>513</v>
      </c>
      <c r="B12" s="53" t="s">
        <v>17</v>
      </c>
      <c r="C12" s="55">
        <v>6</v>
      </c>
      <c r="D12" s="5">
        <v>25000</v>
      </c>
      <c r="E12" s="1">
        <v>2400</v>
      </c>
      <c r="F12" s="6">
        <f t="shared" si="15"/>
        <v>27400</v>
      </c>
      <c r="G12" s="2">
        <v>28424.37</v>
      </c>
      <c r="I12" s="99">
        <v>9000</v>
      </c>
      <c r="J12" s="99">
        <v>7000</v>
      </c>
      <c r="K12" s="99">
        <f t="shared" si="14"/>
        <v>16000</v>
      </c>
      <c r="L12" s="108">
        <v>17354.68</v>
      </c>
      <c r="M12" s="127">
        <v>8033</v>
      </c>
      <c r="N12" s="127">
        <v>1000</v>
      </c>
      <c r="O12" s="127">
        <f t="shared" si="2"/>
        <v>9033</v>
      </c>
      <c r="P12" s="128">
        <v>20184.82</v>
      </c>
      <c r="Q12" s="96">
        <v>10400</v>
      </c>
      <c r="R12" s="96">
        <v>1100</v>
      </c>
      <c r="S12" s="96">
        <f t="shared" si="3"/>
        <v>11500</v>
      </c>
      <c r="T12" s="114">
        <v>18968.96</v>
      </c>
      <c r="U12" s="96">
        <v>0</v>
      </c>
      <c r="V12" s="96">
        <v>0</v>
      </c>
      <c r="W12" s="96">
        <f t="shared" si="4"/>
        <v>0</v>
      </c>
      <c r="X12" s="97">
        <v>0</v>
      </c>
      <c r="Y12" s="96">
        <v>2000</v>
      </c>
      <c r="Z12" s="96"/>
      <c r="AA12" s="96">
        <f t="shared" si="16"/>
        <v>2000</v>
      </c>
      <c r="AB12" s="114">
        <v>1464.01</v>
      </c>
      <c r="AC12" s="96">
        <v>15350</v>
      </c>
      <c r="AD12" s="132">
        <v>3692</v>
      </c>
      <c r="AE12" s="143">
        <f t="shared" si="17"/>
        <v>19042</v>
      </c>
      <c r="AF12" s="141">
        <v>19025.79</v>
      </c>
      <c r="AG12" s="30">
        <v>38000</v>
      </c>
      <c r="AH12" s="30">
        <v>600</v>
      </c>
      <c r="AI12" s="6">
        <f t="shared" si="5"/>
        <v>38600</v>
      </c>
      <c r="AJ12" s="2">
        <v>41894.61</v>
      </c>
      <c r="AK12" s="5"/>
      <c r="AL12" s="1"/>
      <c r="AM12" s="6">
        <f t="shared" si="6"/>
        <v>0</v>
      </c>
      <c r="AN12" s="2"/>
      <c r="AO12" s="5"/>
      <c r="AP12" s="1"/>
      <c r="AQ12" s="6">
        <f t="shared" si="7"/>
        <v>0</v>
      </c>
      <c r="AR12" s="2">
        <v>840</v>
      </c>
      <c r="AS12" s="117">
        <v>1700</v>
      </c>
      <c r="AT12" s="117">
        <v>300</v>
      </c>
      <c r="AU12" s="118">
        <v>2000</v>
      </c>
      <c r="AV12" s="119">
        <v>2047</v>
      </c>
      <c r="AW12" s="5"/>
      <c r="AX12" s="1">
        <v>450</v>
      </c>
      <c r="AY12" s="6">
        <v>450</v>
      </c>
      <c r="AZ12" s="2">
        <v>527.03</v>
      </c>
      <c r="BA12" s="1">
        <f t="shared" si="8"/>
        <v>109483</v>
      </c>
      <c r="BB12" s="1">
        <f t="shared" si="0"/>
        <v>16542</v>
      </c>
      <c r="BC12" s="1">
        <f t="shared" si="0"/>
        <v>126025</v>
      </c>
      <c r="BD12" s="1">
        <f t="shared" si="9"/>
        <v>150731.26999999999</v>
      </c>
      <c r="BE12" s="4">
        <f t="shared" si="10"/>
        <v>150731.26999999999</v>
      </c>
      <c r="BF12" s="4">
        <f t="shared" si="11"/>
        <v>0</v>
      </c>
      <c r="BJ12" s="4">
        <f t="shared" si="12"/>
        <v>16542</v>
      </c>
      <c r="BL12" s="4">
        <f t="shared" si="13"/>
        <v>109483</v>
      </c>
    </row>
    <row r="13" spans="1:64" ht="15" customHeight="1" thickBot="1" x14ac:dyDescent="0.3">
      <c r="A13" s="52">
        <v>518</v>
      </c>
      <c r="B13" s="53" t="s">
        <v>18</v>
      </c>
      <c r="C13" s="55">
        <v>7</v>
      </c>
      <c r="D13" s="5">
        <v>450000</v>
      </c>
      <c r="E13" s="1">
        <v>410000</v>
      </c>
      <c r="F13" s="6">
        <f t="shared" si="15"/>
        <v>860000</v>
      </c>
      <c r="G13" s="2">
        <v>723271.69</v>
      </c>
      <c r="I13" s="99">
        <v>336000</v>
      </c>
      <c r="J13" s="99">
        <v>60000</v>
      </c>
      <c r="K13" s="99">
        <f t="shared" si="14"/>
        <v>396000</v>
      </c>
      <c r="L13" s="108">
        <v>389615.19</v>
      </c>
      <c r="M13" s="127">
        <v>1039037</v>
      </c>
      <c r="N13" s="127">
        <v>74550</v>
      </c>
      <c r="O13" s="127">
        <f t="shared" si="2"/>
        <v>1113587</v>
      </c>
      <c r="P13" s="128">
        <v>1480412.43</v>
      </c>
      <c r="Q13" s="96">
        <v>550957</v>
      </c>
      <c r="R13" s="96">
        <v>143946</v>
      </c>
      <c r="S13" s="96">
        <f t="shared" si="3"/>
        <v>694903</v>
      </c>
      <c r="T13" s="114">
        <v>779932.01</v>
      </c>
      <c r="U13" s="96">
        <v>370000</v>
      </c>
      <c r="V13" s="96">
        <v>23000</v>
      </c>
      <c r="W13" s="96">
        <f t="shared" si="4"/>
        <v>393000</v>
      </c>
      <c r="X13" s="97">
        <v>398431.29</v>
      </c>
      <c r="Y13" s="96">
        <v>520350</v>
      </c>
      <c r="Z13" s="96">
        <v>30900</v>
      </c>
      <c r="AA13" s="96">
        <f t="shared" si="16"/>
        <v>551250</v>
      </c>
      <c r="AB13" s="114">
        <v>486456.36</v>
      </c>
      <c r="AC13" s="96">
        <v>89031</v>
      </c>
      <c r="AD13" s="132">
        <v>30000</v>
      </c>
      <c r="AE13" s="143">
        <f t="shared" si="17"/>
        <v>119031</v>
      </c>
      <c r="AF13" s="141">
        <v>149177.81</v>
      </c>
      <c r="AG13" s="30">
        <v>1300000</v>
      </c>
      <c r="AH13" s="30">
        <v>94500</v>
      </c>
      <c r="AI13" s="6">
        <f t="shared" si="5"/>
        <v>1394500</v>
      </c>
      <c r="AJ13" s="2">
        <v>1368544.41</v>
      </c>
      <c r="AK13" s="37">
        <v>8000</v>
      </c>
      <c r="AL13" s="1"/>
      <c r="AM13" s="6">
        <f t="shared" si="6"/>
        <v>8000</v>
      </c>
      <c r="AN13" s="2">
        <v>26472.23</v>
      </c>
      <c r="AO13" s="5">
        <f>500+3000+2000</f>
        <v>5500</v>
      </c>
      <c r="AP13" s="1">
        <f>7000+1000+4000</f>
        <v>12000</v>
      </c>
      <c r="AQ13" s="6">
        <f t="shared" si="7"/>
        <v>17500</v>
      </c>
      <c r="AR13" s="2">
        <v>13540.71</v>
      </c>
      <c r="AS13" s="120">
        <v>330000</v>
      </c>
      <c r="AT13" s="117">
        <v>80000</v>
      </c>
      <c r="AU13" s="118">
        <v>410000</v>
      </c>
      <c r="AV13" s="119">
        <v>396061</v>
      </c>
      <c r="AW13" s="5"/>
      <c r="AX13" s="1">
        <f>45000+50000</f>
        <v>95000</v>
      </c>
      <c r="AY13" s="6">
        <f>AX13</f>
        <v>95000</v>
      </c>
      <c r="AZ13" s="2">
        <v>60795.16</v>
      </c>
      <c r="BA13" s="1">
        <f t="shared" si="8"/>
        <v>4998875</v>
      </c>
      <c r="BB13" s="1">
        <f t="shared" si="0"/>
        <v>1053896</v>
      </c>
      <c r="BC13" s="1">
        <f t="shared" si="0"/>
        <v>6052771</v>
      </c>
      <c r="BD13" s="1">
        <f t="shared" si="9"/>
        <v>6272710.29</v>
      </c>
      <c r="BE13" s="4">
        <f t="shared" si="10"/>
        <v>6272710.29</v>
      </c>
      <c r="BF13" s="4">
        <f t="shared" si="11"/>
        <v>0</v>
      </c>
      <c r="BJ13" s="4">
        <f t="shared" si="12"/>
        <v>1053896</v>
      </c>
      <c r="BL13" s="4">
        <f t="shared" si="13"/>
        <v>4998875</v>
      </c>
    </row>
    <row r="14" spans="1:64" ht="15" customHeight="1" thickBot="1" x14ac:dyDescent="0.3">
      <c r="A14" s="52">
        <v>521</v>
      </c>
      <c r="B14" s="53" t="s">
        <v>19</v>
      </c>
      <c r="C14" s="55">
        <v>8</v>
      </c>
      <c r="D14" s="5">
        <v>7170000</v>
      </c>
      <c r="E14" s="1">
        <v>660000</v>
      </c>
      <c r="F14" s="6">
        <f t="shared" si="15"/>
        <v>7830000</v>
      </c>
      <c r="G14" s="2">
        <v>7055109.1299999999</v>
      </c>
      <c r="I14" s="99">
        <v>3180000</v>
      </c>
      <c r="J14" s="99">
        <v>138500</v>
      </c>
      <c r="K14" s="99">
        <f t="shared" si="14"/>
        <v>3318500</v>
      </c>
      <c r="L14" s="108">
        <v>3163008.76</v>
      </c>
      <c r="M14" s="127">
        <v>6533707</v>
      </c>
      <c r="N14" s="127">
        <v>250000</v>
      </c>
      <c r="O14" s="127">
        <f t="shared" si="2"/>
        <v>6783707</v>
      </c>
      <c r="P14" s="128">
        <v>6452939</v>
      </c>
      <c r="Q14" s="1">
        <v>7162840</v>
      </c>
      <c r="R14" s="39">
        <v>88654</v>
      </c>
      <c r="S14" s="96">
        <f t="shared" si="3"/>
        <v>7251494</v>
      </c>
      <c r="T14" s="114">
        <v>6901558.0099999998</v>
      </c>
      <c r="U14" s="96">
        <v>2500000</v>
      </c>
      <c r="V14" s="96">
        <v>10000</v>
      </c>
      <c r="W14" s="96">
        <f t="shared" si="4"/>
        <v>2510000</v>
      </c>
      <c r="X14" s="97">
        <v>2331034.4700000002</v>
      </c>
      <c r="Y14" s="1">
        <v>5393453</v>
      </c>
      <c r="Z14" s="39">
        <v>180000</v>
      </c>
      <c r="AA14" s="96">
        <f>SUM(Y14:Z14)</f>
        <v>5573453</v>
      </c>
      <c r="AB14" s="114">
        <v>5225971.5599999996</v>
      </c>
      <c r="AC14" s="96">
        <v>2088341</v>
      </c>
      <c r="AD14" s="132">
        <v>57935</v>
      </c>
      <c r="AE14" s="143">
        <f t="shared" si="17"/>
        <v>2146276</v>
      </c>
      <c r="AF14" s="141">
        <v>1673580.53</v>
      </c>
      <c r="AG14" s="30">
        <v>4109200</v>
      </c>
      <c r="AH14" s="30">
        <v>909900</v>
      </c>
      <c r="AI14" s="6">
        <f t="shared" si="5"/>
        <v>5019100</v>
      </c>
      <c r="AJ14" s="34">
        <v>4225708.8</v>
      </c>
      <c r="AK14" s="39">
        <v>37000</v>
      </c>
      <c r="AL14" s="35">
        <v>4500</v>
      </c>
      <c r="AM14" s="6">
        <f t="shared" si="6"/>
        <v>41500</v>
      </c>
      <c r="AN14" s="2">
        <v>46205</v>
      </c>
      <c r="AO14" s="56">
        <v>43446</v>
      </c>
      <c r="AP14" s="58">
        <v>33700</v>
      </c>
      <c r="AQ14" s="6">
        <f t="shared" si="7"/>
        <v>77146</v>
      </c>
      <c r="AR14" s="2">
        <v>66470.289999999994</v>
      </c>
      <c r="AS14" s="117">
        <v>1784800</v>
      </c>
      <c r="AT14" s="117">
        <v>416000</v>
      </c>
      <c r="AU14" s="118">
        <v>2200800</v>
      </c>
      <c r="AV14" s="119">
        <v>2001102</v>
      </c>
      <c r="AW14" s="5"/>
      <c r="AX14" s="1">
        <v>260000</v>
      </c>
      <c r="AY14" s="6">
        <v>260000</v>
      </c>
      <c r="AZ14" s="2">
        <v>262694.64</v>
      </c>
      <c r="BA14" s="1">
        <f t="shared" si="8"/>
        <v>40002787</v>
      </c>
      <c r="BB14" s="1">
        <f t="shared" si="0"/>
        <v>3009189</v>
      </c>
      <c r="BC14" s="1">
        <f t="shared" si="0"/>
        <v>43011976</v>
      </c>
      <c r="BD14" s="1">
        <f t="shared" si="9"/>
        <v>39405382.189999998</v>
      </c>
      <c r="BE14" s="4">
        <f t="shared" si="10"/>
        <v>39405382.189999998</v>
      </c>
      <c r="BF14" s="4">
        <f t="shared" si="11"/>
        <v>0</v>
      </c>
      <c r="BJ14" s="4">
        <f t="shared" si="12"/>
        <v>3009189</v>
      </c>
      <c r="BL14" s="4">
        <f t="shared" si="13"/>
        <v>40002787</v>
      </c>
    </row>
    <row r="15" spans="1:64" ht="15" customHeight="1" x14ac:dyDescent="0.25">
      <c r="A15" s="52">
        <v>524</v>
      </c>
      <c r="B15" s="53" t="s">
        <v>20</v>
      </c>
      <c r="C15" s="55">
        <v>9</v>
      </c>
      <c r="D15" s="5">
        <f>SUM(D14*0.352)</f>
        <v>2523840</v>
      </c>
      <c r="E15" s="5">
        <f>SUM(E14*0.352)</f>
        <v>232320</v>
      </c>
      <c r="F15" s="5">
        <f>SUM(F14*0.352)</f>
        <v>2756160</v>
      </c>
      <c r="G15" s="2">
        <v>2383491.7200000002</v>
      </c>
      <c r="I15" s="99">
        <v>1119360</v>
      </c>
      <c r="J15" s="99">
        <v>45600</v>
      </c>
      <c r="K15" s="99">
        <f t="shared" si="14"/>
        <v>1164960</v>
      </c>
      <c r="L15" s="108">
        <v>1073834.68</v>
      </c>
      <c r="M15" s="127">
        <v>2298812</v>
      </c>
      <c r="N15" s="127">
        <v>88000</v>
      </c>
      <c r="O15" s="127">
        <f t="shared" si="2"/>
        <v>2386812</v>
      </c>
      <c r="P15" s="128">
        <v>2197499.16</v>
      </c>
      <c r="Q15" s="96">
        <v>2437813</v>
      </c>
      <c r="R15" s="96">
        <v>26866</v>
      </c>
      <c r="S15" s="96">
        <f t="shared" si="3"/>
        <v>2464679</v>
      </c>
      <c r="T15" s="114">
        <v>2344116.9300000002</v>
      </c>
      <c r="U15" s="96">
        <v>915200</v>
      </c>
      <c r="V15" s="96">
        <v>3500</v>
      </c>
      <c r="W15" s="96">
        <f t="shared" si="4"/>
        <v>918700</v>
      </c>
      <c r="X15" s="97">
        <v>790059.62</v>
      </c>
      <c r="Y15" s="96">
        <f>Y14*0.3421</f>
        <v>1845100.2713000001</v>
      </c>
      <c r="Z15" s="96">
        <f>Z14*0.3421</f>
        <v>61578</v>
      </c>
      <c r="AA15" s="96">
        <f t="shared" si="16"/>
        <v>1906678.2713000001</v>
      </c>
      <c r="AB15" s="114">
        <v>1787850</v>
      </c>
      <c r="AC15" s="96">
        <v>734203</v>
      </c>
      <c r="AD15" s="132">
        <v>20393</v>
      </c>
      <c r="AE15" s="143">
        <f t="shared" si="17"/>
        <v>754596</v>
      </c>
      <c r="AF15" s="141">
        <v>568099.83999999997</v>
      </c>
      <c r="AG15" s="30">
        <f>AG14*32.5%</f>
        <v>1335490</v>
      </c>
      <c r="AH15" s="30">
        <v>300300</v>
      </c>
      <c r="AI15" s="6">
        <f t="shared" si="5"/>
        <v>1635790</v>
      </c>
      <c r="AJ15" s="34">
        <v>1425472.12</v>
      </c>
      <c r="AK15" s="39">
        <f>AK14*32.5%</f>
        <v>12025</v>
      </c>
      <c r="AL15" s="36"/>
      <c r="AM15" s="6">
        <f t="shared" si="6"/>
        <v>12025</v>
      </c>
      <c r="AN15" s="2">
        <v>14969.44</v>
      </c>
      <c r="AO15" s="59">
        <v>14120</v>
      </c>
      <c r="AP15" s="59">
        <v>10960</v>
      </c>
      <c r="AQ15" s="6">
        <f t="shared" si="7"/>
        <v>25080</v>
      </c>
      <c r="AR15" s="2">
        <v>22263.05</v>
      </c>
      <c r="AS15" s="117">
        <v>610460</v>
      </c>
      <c r="AT15" s="117">
        <v>140200</v>
      </c>
      <c r="AU15" s="118">
        <v>750660</v>
      </c>
      <c r="AV15" s="119">
        <v>682495</v>
      </c>
      <c r="AW15" s="5"/>
      <c r="AX15" s="5">
        <v>88000</v>
      </c>
      <c r="AY15" s="6">
        <v>88000</v>
      </c>
      <c r="AZ15" s="2">
        <v>90140.51</v>
      </c>
      <c r="BA15" s="1">
        <f t="shared" si="8"/>
        <v>13846423.271299999</v>
      </c>
      <c r="BB15" s="1">
        <f t="shared" si="0"/>
        <v>1017717</v>
      </c>
      <c r="BC15" s="1">
        <f t="shared" si="0"/>
        <v>14864140.271299999</v>
      </c>
      <c r="BD15" s="1">
        <f t="shared" si="9"/>
        <v>13380292.07</v>
      </c>
      <c r="BE15" s="4">
        <f t="shared" si="10"/>
        <v>13380292.07</v>
      </c>
      <c r="BF15" s="4">
        <f t="shared" si="11"/>
        <v>0</v>
      </c>
      <c r="BJ15" s="4">
        <f t="shared" si="12"/>
        <v>1017717</v>
      </c>
      <c r="BL15" s="4">
        <f t="shared" si="13"/>
        <v>13846423.271299999</v>
      </c>
    </row>
    <row r="16" spans="1:64" s="57" customFormat="1" ht="15" customHeight="1" x14ac:dyDescent="0.25">
      <c r="A16" s="52">
        <v>525</v>
      </c>
      <c r="B16" s="53" t="s">
        <v>21</v>
      </c>
      <c r="C16" s="55">
        <v>10</v>
      </c>
      <c r="D16" s="5">
        <v>55000</v>
      </c>
      <c r="E16" s="1">
        <v>2000</v>
      </c>
      <c r="F16" s="1">
        <f t="shared" si="15"/>
        <v>57000</v>
      </c>
      <c r="G16" s="2">
        <v>52407.86</v>
      </c>
      <c r="H16" s="3"/>
      <c r="I16" s="99">
        <v>25000</v>
      </c>
      <c r="J16" s="99">
        <v>100</v>
      </c>
      <c r="K16" s="99">
        <f t="shared" si="14"/>
        <v>25100</v>
      </c>
      <c r="L16" s="136">
        <v>24101.4</v>
      </c>
      <c r="M16" s="127">
        <v>56929</v>
      </c>
      <c r="N16" s="127">
        <v>0</v>
      </c>
      <c r="O16" s="127">
        <f t="shared" si="2"/>
        <v>56929</v>
      </c>
      <c r="P16" s="128">
        <v>46732.59</v>
      </c>
      <c r="Q16" s="96">
        <v>50600</v>
      </c>
      <c r="R16" s="96">
        <v>0</v>
      </c>
      <c r="S16" s="96">
        <f t="shared" si="3"/>
        <v>50600</v>
      </c>
      <c r="T16" s="114">
        <v>48191.23</v>
      </c>
      <c r="U16" s="96">
        <v>18000</v>
      </c>
      <c r="V16" s="96">
        <v>0</v>
      </c>
      <c r="W16" s="96">
        <f t="shared" si="4"/>
        <v>18000</v>
      </c>
      <c r="X16" s="97">
        <v>17287.79</v>
      </c>
      <c r="Y16" s="96">
        <f>0.01*Y14</f>
        <v>53934.53</v>
      </c>
      <c r="Z16" s="96">
        <f>0.01*Z14</f>
        <v>1800</v>
      </c>
      <c r="AA16" s="96">
        <f t="shared" si="16"/>
        <v>55734.53</v>
      </c>
      <c r="AB16" s="114">
        <v>49224.98</v>
      </c>
      <c r="AC16" s="96">
        <v>12923</v>
      </c>
      <c r="AD16" s="132">
        <v>642</v>
      </c>
      <c r="AE16" s="143">
        <f t="shared" si="17"/>
        <v>13565</v>
      </c>
      <c r="AF16" s="141">
        <v>13659.05</v>
      </c>
      <c r="AG16" s="57">
        <v>66000</v>
      </c>
      <c r="AH16" s="57">
        <v>800</v>
      </c>
      <c r="AI16" s="6">
        <f t="shared" si="5"/>
        <v>66800</v>
      </c>
      <c r="AJ16" s="34">
        <v>27472.84</v>
      </c>
      <c r="AK16" s="39">
        <v>600</v>
      </c>
      <c r="AL16" s="35"/>
      <c r="AM16" s="6">
        <f t="shared" si="6"/>
        <v>600</v>
      </c>
      <c r="AN16" s="2">
        <v>0</v>
      </c>
      <c r="AO16" s="5"/>
      <c r="AP16" s="1"/>
      <c r="AQ16" s="6">
        <f t="shared" si="7"/>
        <v>0</v>
      </c>
      <c r="AR16" s="2">
        <v>460.02</v>
      </c>
      <c r="AS16" s="117">
        <v>14700</v>
      </c>
      <c r="AT16" s="117">
        <v>1650</v>
      </c>
      <c r="AU16" s="118">
        <v>16350</v>
      </c>
      <c r="AV16" s="119">
        <v>15235</v>
      </c>
      <c r="AW16" s="5"/>
      <c r="AX16" s="1">
        <v>2100</v>
      </c>
      <c r="AY16" s="6">
        <v>2100</v>
      </c>
      <c r="AZ16" s="2">
        <v>2579.08</v>
      </c>
      <c r="BA16" s="1">
        <f t="shared" si="8"/>
        <v>353686.53</v>
      </c>
      <c r="BB16" s="1">
        <f t="shared" si="0"/>
        <v>9092</v>
      </c>
      <c r="BC16" s="1">
        <f t="shared" si="0"/>
        <v>362778.53</v>
      </c>
      <c r="BD16" s="1">
        <f t="shared" si="9"/>
        <v>297351.84000000008</v>
      </c>
      <c r="BE16" s="4">
        <f t="shared" si="10"/>
        <v>297351.84000000008</v>
      </c>
      <c r="BF16" s="4">
        <f t="shared" si="11"/>
        <v>0</v>
      </c>
      <c r="BJ16" s="4">
        <f t="shared" si="12"/>
        <v>9092</v>
      </c>
      <c r="BL16" s="4">
        <f t="shared" si="13"/>
        <v>353686.53</v>
      </c>
    </row>
    <row r="17" spans="1:64" ht="15" customHeight="1" x14ac:dyDescent="0.25">
      <c r="A17" s="52">
        <v>527</v>
      </c>
      <c r="B17" s="53" t="s">
        <v>22</v>
      </c>
      <c r="C17" s="55">
        <v>11</v>
      </c>
      <c r="D17" s="5">
        <v>250000</v>
      </c>
      <c r="E17" s="1">
        <v>12000</v>
      </c>
      <c r="F17" s="1">
        <f t="shared" si="15"/>
        <v>262000</v>
      </c>
      <c r="G17" s="2">
        <v>219779.97</v>
      </c>
      <c r="I17" s="99">
        <v>183750</v>
      </c>
      <c r="J17" s="99">
        <v>2050</v>
      </c>
      <c r="K17" s="99">
        <f t="shared" si="14"/>
        <v>185800</v>
      </c>
      <c r="L17" s="136">
        <v>127761.91</v>
      </c>
      <c r="M17" s="127">
        <v>344272</v>
      </c>
      <c r="N17" s="127">
        <v>0</v>
      </c>
      <c r="O17" s="127">
        <f t="shared" si="2"/>
        <v>344272</v>
      </c>
      <c r="P17" s="128">
        <v>218996.57</v>
      </c>
      <c r="Q17" s="96">
        <v>258911</v>
      </c>
      <c r="R17" s="96">
        <v>165</v>
      </c>
      <c r="S17" s="96">
        <f t="shared" si="3"/>
        <v>259076</v>
      </c>
      <c r="T17" s="114">
        <v>246739.68</v>
      </c>
      <c r="U17" s="96">
        <v>75000</v>
      </c>
      <c r="V17" s="96">
        <v>0</v>
      </c>
      <c r="W17" s="96">
        <f t="shared" si="4"/>
        <v>75000</v>
      </c>
      <c r="X17" s="97">
        <v>76651.67</v>
      </c>
      <c r="Y17" s="96">
        <f>0.033*Y14</f>
        <v>177983.94900000002</v>
      </c>
      <c r="Z17" s="96">
        <f>0.033*Z14</f>
        <v>5940</v>
      </c>
      <c r="AA17" s="96">
        <f t="shared" si="16"/>
        <v>183923.94900000002</v>
      </c>
      <c r="AB17" s="114">
        <v>174833.16</v>
      </c>
      <c r="AC17" s="96">
        <v>51936</v>
      </c>
      <c r="AD17" s="132"/>
      <c r="AE17" s="143">
        <f t="shared" si="17"/>
        <v>51936</v>
      </c>
      <c r="AF17" s="141">
        <v>44604.72</v>
      </c>
      <c r="AG17" s="30">
        <v>170000</v>
      </c>
      <c r="AH17" s="30">
        <v>12800</v>
      </c>
      <c r="AI17" s="6">
        <f t="shared" si="5"/>
        <v>182800</v>
      </c>
      <c r="AJ17" s="34">
        <v>147725.14000000001</v>
      </c>
      <c r="AK17" s="39">
        <f>AK14*1.5%</f>
        <v>555</v>
      </c>
      <c r="AL17" s="35"/>
      <c r="AM17" s="6">
        <f t="shared" si="6"/>
        <v>555</v>
      </c>
      <c r="AN17" s="2">
        <v>194.79</v>
      </c>
      <c r="AO17" s="5">
        <v>434</v>
      </c>
      <c r="AP17" s="1">
        <v>340</v>
      </c>
      <c r="AQ17" s="6">
        <f t="shared" si="7"/>
        <v>774</v>
      </c>
      <c r="AR17" s="2">
        <v>4085.94</v>
      </c>
      <c r="AS17" s="117">
        <v>106000</v>
      </c>
      <c r="AT17" s="117">
        <v>15000</v>
      </c>
      <c r="AU17" s="118">
        <v>121000</v>
      </c>
      <c r="AV17" s="119">
        <v>111962</v>
      </c>
      <c r="AW17" s="5"/>
      <c r="AX17" s="1">
        <v>10000</v>
      </c>
      <c r="AY17" s="6">
        <v>10000</v>
      </c>
      <c r="AZ17" s="2">
        <v>25610.09</v>
      </c>
      <c r="BA17" s="1">
        <f t="shared" si="8"/>
        <v>1618841.949</v>
      </c>
      <c r="BB17" s="1">
        <f t="shared" si="0"/>
        <v>58295</v>
      </c>
      <c r="BC17" s="1">
        <f t="shared" si="0"/>
        <v>1677136.949</v>
      </c>
      <c r="BD17" s="1">
        <f t="shared" si="9"/>
        <v>1398945.64</v>
      </c>
      <c r="BE17" s="4">
        <f t="shared" si="10"/>
        <v>1398945.64</v>
      </c>
      <c r="BF17" s="4">
        <f t="shared" si="11"/>
        <v>0</v>
      </c>
      <c r="BJ17" s="4">
        <f t="shared" si="12"/>
        <v>58295</v>
      </c>
      <c r="BL17" s="4">
        <f t="shared" si="13"/>
        <v>1618841.949</v>
      </c>
    </row>
    <row r="18" spans="1:64" ht="15" customHeight="1" x14ac:dyDescent="0.25">
      <c r="A18" s="52">
        <v>528</v>
      </c>
      <c r="B18" s="53" t="s">
        <v>23</v>
      </c>
      <c r="C18" s="55">
        <v>12</v>
      </c>
      <c r="D18" s="5">
        <v>0</v>
      </c>
      <c r="E18" s="1">
        <v>0</v>
      </c>
      <c r="F18" s="1">
        <f t="shared" si="15"/>
        <v>0</v>
      </c>
      <c r="G18" s="2">
        <v>0</v>
      </c>
      <c r="I18" s="100">
        <v>0</v>
      </c>
      <c r="J18" s="100">
        <v>0</v>
      </c>
      <c r="K18" s="101">
        <v>0</v>
      </c>
      <c r="L18" s="136">
        <v>137.29</v>
      </c>
      <c r="M18" s="127">
        <v>3200</v>
      </c>
      <c r="N18" s="127">
        <v>0</v>
      </c>
      <c r="O18" s="127">
        <f t="shared" si="2"/>
        <v>3200</v>
      </c>
      <c r="P18" s="128">
        <v>2520.66</v>
      </c>
      <c r="Q18" s="96">
        <v>0</v>
      </c>
      <c r="R18" s="96">
        <v>0</v>
      </c>
      <c r="S18" s="96">
        <f t="shared" si="3"/>
        <v>0</v>
      </c>
      <c r="T18" s="114">
        <v>0</v>
      </c>
      <c r="U18" s="96">
        <v>0</v>
      </c>
      <c r="V18" s="96">
        <v>0</v>
      </c>
      <c r="W18" s="96">
        <f t="shared" si="4"/>
        <v>0</v>
      </c>
      <c r="X18" s="97">
        <v>0</v>
      </c>
      <c r="Y18" s="96"/>
      <c r="Z18" s="96"/>
      <c r="AA18" s="96">
        <f t="shared" si="16"/>
        <v>0</v>
      </c>
      <c r="AB18" s="114">
        <v>0</v>
      </c>
      <c r="AC18" s="96">
        <v>100</v>
      </c>
      <c r="AD18" s="132">
        <v>0</v>
      </c>
      <c r="AE18" s="143">
        <f t="shared" si="17"/>
        <v>100</v>
      </c>
      <c r="AF18" s="141">
        <v>92.13</v>
      </c>
      <c r="AG18" s="30">
        <v>0</v>
      </c>
      <c r="AH18" s="30"/>
      <c r="AI18" s="6">
        <f t="shared" si="5"/>
        <v>0</v>
      </c>
      <c r="AJ18" s="2">
        <v>0</v>
      </c>
      <c r="AK18" s="38"/>
      <c r="AL18" s="1"/>
      <c r="AM18" s="6">
        <f t="shared" si="6"/>
        <v>0</v>
      </c>
      <c r="AN18" s="2"/>
      <c r="AO18" s="5"/>
      <c r="AP18" s="1"/>
      <c r="AQ18" s="6">
        <f t="shared" si="7"/>
        <v>0</v>
      </c>
      <c r="AR18" s="2">
        <v>0</v>
      </c>
      <c r="AS18" s="117">
        <v>0</v>
      </c>
      <c r="AT18" s="117">
        <v>0</v>
      </c>
      <c r="AU18" s="118">
        <v>0</v>
      </c>
      <c r="AV18" s="119">
        <v>0</v>
      </c>
      <c r="AW18" s="5"/>
      <c r="AX18" s="1">
        <v>0</v>
      </c>
      <c r="AY18" s="6">
        <v>0</v>
      </c>
      <c r="AZ18" s="2">
        <v>0</v>
      </c>
      <c r="BA18" s="1">
        <f t="shared" si="8"/>
        <v>3300</v>
      </c>
      <c r="BB18" s="1">
        <f t="shared" si="0"/>
        <v>0</v>
      </c>
      <c r="BC18" s="1">
        <f t="shared" si="0"/>
        <v>3300</v>
      </c>
      <c r="BD18" s="1">
        <f t="shared" si="9"/>
        <v>2750.08</v>
      </c>
      <c r="BE18" s="4">
        <f t="shared" si="10"/>
        <v>2750.08</v>
      </c>
      <c r="BF18" s="4">
        <f t="shared" si="11"/>
        <v>0</v>
      </c>
      <c r="BJ18" s="4">
        <f t="shared" si="12"/>
        <v>0</v>
      </c>
      <c r="BL18" s="4">
        <f t="shared" si="13"/>
        <v>3300</v>
      </c>
    </row>
    <row r="19" spans="1:64" ht="15" customHeight="1" x14ac:dyDescent="0.25">
      <c r="A19" s="52">
        <v>531</v>
      </c>
      <c r="B19" s="53" t="s">
        <v>24</v>
      </c>
      <c r="C19" s="55">
        <v>13</v>
      </c>
      <c r="D19" s="5">
        <v>0</v>
      </c>
      <c r="E19" s="1">
        <v>1334</v>
      </c>
      <c r="F19" s="1">
        <f t="shared" si="15"/>
        <v>1334</v>
      </c>
      <c r="G19" s="2">
        <v>1334.54</v>
      </c>
      <c r="I19" s="99">
        <v>0</v>
      </c>
      <c r="J19" s="99">
        <v>350</v>
      </c>
      <c r="K19" s="99">
        <f t="shared" ref="K19:K44" si="18">I19+J19</f>
        <v>350</v>
      </c>
      <c r="L19" s="136">
        <v>339.79</v>
      </c>
      <c r="M19" s="127">
        <v>0</v>
      </c>
      <c r="N19" s="127">
        <v>430</v>
      </c>
      <c r="O19" s="127">
        <f t="shared" si="2"/>
        <v>430</v>
      </c>
      <c r="P19" s="128">
        <v>171.22</v>
      </c>
      <c r="Q19" s="39">
        <v>0</v>
      </c>
      <c r="R19" s="96">
        <v>180</v>
      </c>
      <c r="S19" s="96">
        <f t="shared" si="3"/>
        <v>180</v>
      </c>
      <c r="T19" s="114">
        <v>183.04</v>
      </c>
      <c r="U19" s="39">
        <v>0</v>
      </c>
      <c r="V19" s="96">
        <v>0</v>
      </c>
      <c r="W19" s="96">
        <f t="shared" si="4"/>
        <v>0</v>
      </c>
      <c r="X19" s="97">
        <v>0</v>
      </c>
      <c r="Y19" s="39"/>
      <c r="Z19" s="96">
        <v>100</v>
      </c>
      <c r="AA19" s="96">
        <f t="shared" si="16"/>
        <v>100</v>
      </c>
      <c r="AB19" s="114">
        <v>0</v>
      </c>
      <c r="AC19" s="96"/>
      <c r="AD19" s="132"/>
      <c r="AE19" s="143"/>
      <c r="AF19" s="141">
        <v>0</v>
      </c>
      <c r="AG19" s="5">
        <v>0</v>
      </c>
      <c r="AH19" s="1">
        <v>500</v>
      </c>
      <c r="AI19" s="6">
        <f t="shared" si="5"/>
        <v>500</v>
      </c>
      <c r="AJ19" s="2">
        <v>414</v>
      </c>
      <c r="AK19" s="5"/>
      <c r="AL19" s="1"/>
      <c r="AM19" s="6">
        <f t="shared" si="6"/>
        <v>0</v>
      </c>
      <c r="AN19" s="2"/>
      <c r="AO19" s="5"/>
      <c r="AP19" s="1"/>
      <c r="AQ19" s="6">
        <f t="shared" si="7"/>
        <v>0</v>
      </c>
      <c r="AR19" s="2">
        <v>0</v>
      </c>
      <c r="AS19" s="117">
        <v>0</v>
      </c>
      <c r="AT19" s="117">
        <v>400</v>
      </c>
      <c r="AU19" s="118">
        <v>400</v>
      </c>
      <c r="AV19" s="119">
        <v>396</v>
      </c>
      <c r="AW19" s="5"/>
      <c r="AX19" s="1">
        <v>782</v>
      </c>
      <c r="AY19" s="6">
        <v>782</v>
      </c>
      <c r="AZ19" s="2">
        <v>454.2</v>
      </c>
      <c r="BA19" s="1">
        <f t="shared" si="8"/>
        <v>0</v>
      </c>
      <c r="BB19" s="1">
        <f t="shared" si="0"/>
        <v>4076</v>
      </c>
      <c r="BC19" s="1">
        <f t="shared" si="0"/>
        <v>4076</v>
      </c>
      <c r="BD19" s="1">
        <f t="shared" si="9"/>
        <v>3292.79</v>
      </c>
      <c r="BE19" s="4">
        <f t="shared" si="10"/>
        <v>3292.79</v>
      </c>
      <c r="BF19" s="4">
        <f t="shared" si="11"/>
        <v>0</v>
      </c>
      <c r="BJ19" s="4">
        <f t="shared" si="12"/>
        <v>4076</v>
      </c>
      <c r="BL19" s="4">
        <f t="shared" si="13"/>
        <v>0</v>
      </c>
    </row>
    <row r="20" spans="1:64" ht="15" customHeight="1" x14ac:dyDescent="0.25">
      <c r="A20" s="52">
        <v>532</v>
      </c>
      <c r="B20" s="53" t="s">
        <v>25</v>
      </c>
      <c r="C20" s="55">
        <v>14</v>
      </c>
      <c r="D20" s="5">
        <v>1693</v>
      </c>
      <c r="E20" s="1">
        <v>5173</v>
      </c>
      <c r="F20" s="1">
        <f t="shared" si="15"/>
        <v>6866</v>
      </c>
      <c r="G20" s="2">
        <v>6865.6</v>
      </c>
      <c r="I20" s="99">
        <v>0</v>
      </c>
      <c r="J20" s="99">
        <v>2340</v>
      </c>
      <c r="K20" s="99">
        <f t="shared" si="18"/>
        <v>2340</v>
      </c>
      <c r="L20" s="136">
        <v>2011.48</v>
      </c>
      <c r="M20" s="127">
        <v>0</v>
      </c>
      <c r="N20" s="127">
        <v>3800</v>
      </c>
      <c r="O20" s="127">
        <f t="shared" si="2"/>
        <v>3800</v>
      </c>
      <c r="P20" s="128">
        <v>4504.55</v>
      </c>
      <c r="Q20" s="96">
        <v>0</v>
      </c>
      <c r="R20" s="96">
        <v>368</v>
      </c>
      <c r="S20" s="96">
        <f t="shared" si="3"/>
        <v>368</v>
      </c>
      <c r="T20" s="114">
        <v>367.55</v>
      </c>
      <c r="U20" s="96">
        <v>0</v>
      </c>
      <c r="V20" s="96">
        <v>1000</v>
      </c>
      <c r="W20" s="96">
        <f t="shared" si="4"/>
        <v>1000</v>
      </c>
      <c r="X20" s="97">
        <v>1095.8900000000001</v>
      </c>
      <c r="Y20" s="96">
        <v>3130</v>
      </c>
      <c r="Z20" s="96">
        <v>800</v>
      </c>
      <c r="AA20" s="96">
        <f t="shared" si="16"/>
        <v>3930</v>
      </c>
      <c r="AB20" s="114">
        <v>3893.69</v>
      </c>
      <c r="AC20" s="96">
        <v>4535</v>
      </c>
      <c r="AD20" s="132"/>
      <c r="AE20" s="143">
        <f t="shared" si="17"/>
        <v>4535</v>
      </c>
      <c r="AF20" s="141">
        <v>4535.2700000000004</v>
      </c>
      <c r="AG20" s="5">
        <v>26400</v>
      </c>
      <c r="AH20" s="1"/>
      <c r="AI20" s="6">
        <f t="shared" si="5"/>
        <v>26400</v>
      </c>
      <c r="AJ20" s="2">
        <v>24315.919999999998</v>
      </c>
      <c r="AK20" s="5"/>
      <c r="AL20" s="1"/>
      <c r="AM20" s="6">
        <f t="shared" si="6"/>
        <v>0</v>
      </c>
      <c r="AN20" s="2"/>
      <c r="AO20" s="5">
        <v>11000</v>
      </c>
      <c r="AP20" s="1"/>
      <c r="AQ20" s="6">
        <f t="shared" si="7"/>
        <v>11000</v>
      </c>
      <c r="AR20" s="2">
        <v>13886.67</v>
      </c>
      <c r="AS20" s="117">
        <v>167557</v>
      </c>
      <c r="AT20" s="120">
        <v>35000</v>
      </c>
      <c r="AU20" s="118">
        <v>202557</v>
      </c>
      <c r="AV20" s="121">
        <v>196753</v>
      </c>
      <c r="AW20" s="5"/>
      <c r="AX20" s="1">
        <v>9307</v>
      </c>
      <c r="AY20" s="6">
        <v>9307</v>
      </c>
      <c r="AZ20" s="2">
        <v>9306.92</v>
      </c>
      <c r="BA20" s="1">
        <f t="shared" si="8"/>
        <v>214315</v>
      </c>
      <c r="BB20" s="1">
        <f t="shared" si="0"/>
        <v>57788</v>
      </c>
      <c r="BC20" s="1">
        <f t="shared" si="0"/>
        <v>272103</v>
      </c>
      <c r="BD20" s="1">
        <f t="shared" si="9"/>
        <v>267536.53999999998</v>
      </c>
      <c r="BE20" s="4">
        <f t="shared" si="10"/>
        <v>267536.53999999998</v>
      </c>
      <c r="BF20" s="4">
        <f t="shared" si="11"/>
        <v>0</v>
      </c>
      <c r="BJ20" s="4">
        <f t="shared" si="12"/>
        <v>57788</v>
      </c>
      <c r="BL20" s="4">
        <f t="shared" si="13"/>
        <v>214315</v>
      </c>
    </row>
    <row r="21" spans="1:64" ht="15" customHeight="1" x14ac:dyDescent="0.25">
      <c r="A21" s="52">
        <v>538</v>
      </c>
      <c r="B21" s="53" t="s">
        <v>26</v>
      </c>
      <c r="C21" s="55">
        <v>15</v>
      </c>
      <c r="D21" s="5">
        <v>13300</v>
      </c>
      <c r="E21" s="1">
        <v>9900</v>
      </c>
      <c r="F21" s="1">
        <f t="shared" si="15"/>
        <v>23200</v>
      </c>
      <c r="G21" s="2">
        <v>23092.38</v>
      </c>
      <c r="I21" s="99">
        <v>5500</v>
      </c>
      <c r="J21" s="99">
        <v>200</v>
      </c>
      <c r="K21" s="99">
        <f t="shared" si="18"/>
        <v>5700</v>
      </c>
      <c r="L21" s="136">
        <v>5829.75</v>
      </c>
      <c r="M21" s="127">
        <v>29056</v>
      </c>
      <c r="N21" s="127">
        <v>800</v>
      </c>
      <c r="O21" s="127">
        <f t="shared" si="2"/>
        <v>29856</v>
      </c>
      <c r="P21" s="128">
        <v>27788.880000000001</v>
      </c>
      <c r="Q21" s="96">
        <v>32580</v>
      </c>
      <c r="R21" s="96">
        <v>450</v>
      </c>
      <c r="S21" s="96">
        <f t="shared" si="3"/>
        <v>33030</v>
      </c>
      <c r="T21" s="114">
        <v>32999.11</v>
      </c>
      <c r="U21" s="96">
        <v>8000</v>
      </c>
      <c r="V21" s="96">
        <v>500</v>
      </c>
      <c r="W21" s="96">
        <f t="shared" si="4"/>
        <v>8500</v>
      </c>
      <c r="X21" s="97">
        <v>8917.2099999999991</v>
      </c>
      <c r="Y21" s="96">
        <v>26000</v>
      </c>
      <c r="Z21" s="96"/>
      <c r="AA21" s="96">
        <f t="shared" si="16"/>
        <v>26000</v>
      </c>
      <c r="AB21" s="114">
        <v>25683.38</v>
      </c>
      <c r="AC21" s="96">
        <v>6901</v>
      </c>
      <c r="AD21" s="132">
        <v>0</v>
      </c>
      <c r="AE21" s="143">
        <f t="shared" si="17"/>
        <v>6901</v>
      </c>
      <c r="AF21" s="141">
        <v>5612.34</v>
      </c>
      <c r="AG21" s="5">
        <v>16900</v>
      </c>
      <c r="AH21" s="1">
        <v>3100</v>
      </c>
      <c r="AI21" s="6">
        <f t="shared" si="5"/>
        <v>20000</v>
      </c>
      <c r="AJ21" s="2">
        <v>20549.2</v>
      </c>
      <c r="AK21" s="5"/>
      <c r="AL21" s="1"/>
      <c r="AM21" s="6">
        <f t="shared" si="6"/>
        <v>0</v>
      </c>
      <c r="AN21" s="2"/>
      <c r="AO21" s="5"/>
      <c r="AP21" s="1"/>
      <c r="AQ21" s="6">
        <f t="shared" si="7"/>
        <v>0</v>
      </c>
      <c r="AR21" s="2">
        <v>8.3000000000000007</v>
      </c>
      <c r="AS21" s="117">
        <v>13900</v>
      </c>
      <c r="AT21" s="117">
        <v>5000</v>
      </c>
      <c r="AU21" s="118">
        <v>18900</v>
      </c>
      <c r="AV21" s="119">
        <v>18956</v>
      </c>
      <c r="AW21" s="5"/>
      <c r="AX21" s="1">
        <v>1100</v>
      </c>
      <c r="AY21" s="6">
        <v>1100</v>
      </c>
      <c r="AZ21" s="2">
        <v>1028.43</v>
      </c>
      <c r="BA21" s="1">
        <f t="shared" si="8"/>
        <v>152137</v>
      </c>
      <c r="BB21" s="1">
        <f t="shared" si="0"/>
        <v>21050</v>
      </c>
      <c r="BC21" s="1">
        <f t="shared" si="0"/>
        <v>173187</v>
      </c>
      <c r="BD21" s="1">
        <f t="shared" si="9"/>
        <v>170464.97999999998</v>
      </c>
      <c r="BE21" s="4">
        <f t="shared" si="10"/>
        <v>170464.97999999998</v>
      </c>
      <c r="BF21" s="4">
        <f t="shared" si="11"/>
        <v>0</v>
      </c>
      <c r="BJ21" s="4">
        <f t="shared" si="12"/>
        <v>21050</v>
      </c>
      <c r="BL21" s="4">
        <f t="shared" si="13"/>
        <v>152137</v>
      </c>
    </row>
    <row r="22" spans="1:64" ht="17.25" customHeight="1" x14ac:dyDescent="0.25">
      <c r="A22" s="52">
        <v>541</v>
      </c>
      <c r="B22" s="53" t="s">
        <v>27</v>
      </c>
      <c r="C22" s="55">
        <v>16</v>
      </c>
      <c r="D22" s="5">
        <v>0</v>
      </c>
      <c r="E22" s="1">
        <v>0</v>
      </c>
      <c r="F22" s="1">
        <f t="shared" si="15"/>
        <v>0</v>
      </c>
      <c r="G22" s="2">
        <v>0</v>
      </c>
      <c r="I22" s="18"/>
      <c r="J22" s="18"/>
      <c r="K22" s="102">
        <f t="shared" si="18"/>
        <v>0</v>
      </c>
      <c r="L22" s="136">
        <v>10</v>
      </c>
      <c r="M22" s="127">
        <v>0</v>
      </c>
      <c r="N22" s="127">
        <v>0</v>
      </c>
      <c r="O22" s="127">
        <f t="shared" si="2"/>
        <v>0</v>
      </c>
      <c r="P22" s="128">
        <v>0</v>
      </c>
      <c r="Q22" s="96">
        <v>0</v>
      </c>
      <c r="R22" s="96">
        <v>0</v>
      </c>
      <c r="S22" s="96">
        <f t="shared" si="3"/>
        <v>0</v>
      </c>
      <c r="T22" s="114">
        <v>0</v>
      </c>
      <c r="U22" s="96">
        <v>0</v>
      </c>
      <c r="V22" s="96">
        <v>0</v>
      </c>
      <c r="W22" s="96">
        <f t="shared" si="4"/>
        <v>0</v>
      </c>
      <c r="X22" s="97">
        <v>0</v>
      </c>
      <c r="Y22" s="96"/>
      <c r="Z22" s="96"/>
      <c r="AA22" s="96">
        <f t="shared" si="16"/>
        <v>0</v>
      </c>
      <c r="AB22" s="114">
        <v>0</v>
      </c>
      <c r="AC22" s="96"/>
      <c r="AD22" s="132"/>
      <c r="AE22" s="143"/>
      <c r="AF22" s="141">
        <v>0</v>
      </c>
      <c r="AG22" s="5"/>
      <c r="AH22" s="1"/>
      <c r="AI22" s="6">
        <f t="shared" si="5"/>
        <v>0</v>
      </c>
      <c r="AJ22" s="2">
        <v>0</v>
      </c>
      <c r="AK22" s="5"/>
      <c r="AL22" s="1"/>
      <c r="AM22" s="6">
        <f t="shared" si="6"/>
        <v>0</v>
      </c>
      <c r="AN22" s="2"/>
      <c r="AO22" s="5"/>
      <c r="AP22" s="1"/>
      <c r="AQ22" s="6">
        <f t="shared" si="7"/>
        <v>0</v>
      </c>
      <c r="AR22" s="2"/>
      <c r="AS22" s="117">
        <v>0</v>
      </c>
      <c r="AT22" s="117">
        <v>0</v>
      </c>
      <c r="AU22" s="118">
        <v>0</v>
      </c>
      <c r="AV22" s="119">
        <v>0</v>
      </c>
      <c r="AW22" s="5"/>
      <c r="AX22" s="1">
        <v>0</v>
      </c>
      <c r="AY22" s="6">
        <v>0</v>
      </c>
      <c r="AZ22" s="2">
        <v>0</v>
      </c>
      <c r="BA22" s="1">
        <f t="shared" si="8"/>
        <v>0</v>
      </c>
      <c r="BB22" s="1">
        <f t="shared" si="0"/>
        <v>0</v>
      </c>
      <c r="BC22" s="1">
        <f t="shared" si="0"/>
        <v>0</v>
      </c>
      <c r="BD22" s="1">
        <f t="shared" si="9"/>
        <v>10</v>
      </c>
      <c r="BE22" s="4">
        <f t="shared" si="10"/>
        <v>10</v>
      </c>
      <c r="BF22" s="4">
        <f t="shared" si="11"/>
        <v>0</v>
      </c>
      <c r="BJ22" s="4">
        <f t="shared" si="12"/>
        <v>0</v>
      </c>
      <c r="BL22" s="4">
        <f t="shared" si="13"/>
        <v>0</v>
      </c>
    </row>
    <row r="23" spans="1:64" ht="18" customHeight="1" x14ac:dyDescent="0.25">
      <c r="A23" s="52">
        <v>542</v>
      </c>
      <c r="B23" s="53" t="s">
        <v>28</v>
      </c>
      <c r="C23" s="55">
        <v>17</v>
      </c>
      <c r="D23" s="5">
        <v>0</v>
      </c>
      <c r="E23" s="1">
        <v>0</v>
      </c>
      <c r="F23" s="1">
        <f t="shared" si="15"/>
        <v>0</v>
      </c>
      <c r="G23" s="2">
        <v>2300</v>
      </c>
      <c r="I23" s="18"/>
      <c r="J23" s="18"/>
      <c r="K23" s="102">
        <f t="shared" si="18"/>
        <v>0</v>
      </c>
      <c r="L23" s="137"/>
      <c r="M23" s="127">
        <v>0</v>
      </c>
      <c r="N23" s="127">
        <v>0</v>
      </c>
      <c r="O23" s="127">
        <f t="shared" si="2"/>
        <v>0</v>
      </c>
      <c r="P23" s="128">
        <v>92.68</v>
      </c>
      <c r="Q23" s="96">
        <v>0</v>
      </c>
      <c r="R23" s="96">
        <v>0</v>
      </c>
      <c r="S23" s="96">
        <f t="shared" si="3"/>
        <v>0</v>
      </c>
      <c r="T23" s="114">
        <v>0</v>
      </c>
      <c r="U23" s="96">
        <v>0</v>
      </c>
      <c r="V23" s="96">
        <v>0</v>
      </c>
      <c r="W23" s="96">
        <f t="shared" si="4"/>
        <v>0</v>
      </c>
      <c r="X23" s="97">
        <v>0</v>
      </c>
      <c r="Y23" s="96"/>
      <c r="Z23" s="96"/>
      <c r="AA23" s="96">
        <f t="shared" si="16"/>
        <v>0</v>
      </c>
      <c r="AB23" s="114">
        <v>0</v>
      </c>
      <c r="AC23" s="96"/>
      <c r="AD23" s="132"/>
      <c r="AE23" s="143">
        <f t="shared" si="17"/>
        <v>0</v>
      </c>
      <c r="AF23" s="141">
        <v>17.100000000000001</v>
      </c>
      <c r="AG23" s="5"/>
      <c r="AH23" s="1"/>
      <c r="AI23" s="6">
        <f t="shared" si="5"/>
        <v>0</v>
      </c>
      <c r="AJ23" s="2">
        <v>1176.26</v>
      </c>
      <c r="AK23" s="5"/>
      <c r="AL23" s="1"/>
      <c r="AM23" s="6">
        <f t="shared" si="6"/>
        <v>0</v>
      </c>
      <c r="AN23" s="2"/>
      <c r="AO23" s="5"/>
      <c r="AP23" s="1"/>
      <c r="AQ23" s="6">
        <f t="shared" si="7"/>
        <v>0</v>
      </c>
      <c r="AR23" s="2"/>
      <c r="AS23" s="117">
        <v>0</v>
      </c>
      <c r="AT23" s="117">
        <v>0</v>
      </c>
      <c r="AU23" s="118">
        <v>0</v>
      </c>
      <c r="AV23" s="119">
        <v>0</v>
      </c>
      <c r="AW23" s="5"/>
      <c r="AX23" s="1">
        <v>0</v>
      </c>
      <c r="AY23" s="6">
        <v>0</v>
      </c>
      <c r="AZ23" s="2"/>
      <c r="BA23" s="1">
        <f t="shared" si="8"/>
        <v>0</v>
      </c>
      <c r="BB23" s="1">
        <f t="shared" si="8"/>
        <v>0</v>
      </c>
      <c r="BC23" s="1">
        <f t="shared" si="8"/>
        <v>0</v>
      </c>
      <c r="BD23" s="1">
        <f t="shared" si="9"/>
        <v>3586.04</v>
      </c>
      <c r="BE23" s="4">
        <f t="shared" si="10"/>
        <v>3586.04</v>
      </c>
      <c r="BF23" s="4">
        <f t="shared" si="11"/>
        <v>0</v>
      </c>
      <c r="BJ23" s="4">
        <f t="shared" si="12"/>
        <v>0</v>
      </c>
      <c r="BL23" s="4">
        <f t="shared" si="13"/>
        <v>0</v>
      </c>
    </row>
    <row r="24" spans="1:64" ht="15" customHeight="1" x14ac:dyDescent="0.25">
      <c r="A24" s="52">
        <v>543</v>
      </c>
      <c r="B24" s="53" t="s">
        <v>29</v>
      </c>
      <c r="C24" s="55">
        <v>18</v>
      </c>
      <c r="D24" s="5">
        <v>0</v>
      </c>
      <c r="E24" s="1">
        <v>0</v>
      </c>
      <c r="F24" s="1">
        <f t="shared" si="15"/>
        <v>0</v>
      </c>
      <c r="G24" s="2">
        <v>74735.009999999995</v>
      </c>
      <c r="I24" s="18"/>
      <c r="J24" s="18"/>
      <c r="K24" s="102">
        <f t="shared" si="18"/>
        <v>0</v>
      </c>
      <c r="L24" s="137"/>
      <c r="M24" s="127">
        <v>0</v>
      </c>
      <c r="N24" s="127">
        <v>0</v>
      </c>
      <c r="O24" s="127">
        <f t="shared" si="2"/>
        <v>0</v>
      </c>
      <c r="P24" s="128">
        <v>5230.83</v>
      </c>
      <c r="Q24" s="96">
        <v>0</v>
      </c>
      <c r="R24" s="96">
        <v>0</v>
      </c>
      <c r="S24" s="96">
        <f t="shared" si="3"/>
        <v>0</v>
      </c>
      <c r="T24" s="114">
        <v>0</v>
      </c>
      <c r="U24" s="96">
        <v>0</v>
      </c>
      <c r="V24" s="96">
        <v>0</v>
      </c>
      <c r="W24" s="96">
        <f t="shared" si="4"/>
        <v>0</v>
      </c>
      <c r="X24" s="97">
        <v>0</v>
      </c>
      <c r="Y24" s="96"/>
      <c r="Z24" s="96"/>
      <c r="AA24" s="96">
        <f t="shared" si="16"/>
        <v>0</v>
      </c>
      <c r="AB24" s="114">
        <v>0</v>
      </c>
      <c r="AC24" s="96"/>
      <c r="AD24" s="132"/>
      <c r="AE24" s="143">
        <v>0</v>
      </c>
      <c r="AF24" s="141">
        <v>0</v>
      </c>
      <c r="AG24" s="5"/>
      <c r="AH24" s="1"/>
      <c r="AI24" s="6">
        <f t="shared" si="5"/>
        <v>0</v>
      </c>
      <c r="AJ24" s="2">
        <v>200.45</v>
      </c>
      <c r="AK24" s="5"/>
      <c r="AL24" s="1"/>
      <c r="AM24" s="6">
        <f t="shared" si="6"/>
        <v>0</v>
      </c>
      <c r="AN24" s="2"/>
      <c r="AO24" s="5"/>
      <c r="AP24" s="1"/>
      <c r="AQ24" s="6">
        <f t="shared" si="7"/>
        <v>0</v>
      </c>
      <c r="AR24" s="2"/>
      <c r="AS24" s="117">
        <v>0</v>
      </c>
      <c r="AT24" s="117">
        <v>0</v>
      </c>
      <c r="AU24" s="118">
        <v>0</v>
      </c>
      <c r="AV24" s="119">
        <v>0</v>
      </c>
      <c r="AW24" s="5"/>
      <c r="AX24" s="1">
        <v>0</v>
      </c>
      <c r="AY24" s="6">
        <v>0</v>
      </c>
      <c r="AZ24" s="2">
        <v>4145.2700000000004</v>
      </c>
      <c r="BA24" s="1">
        <f t="shared" si="8"/>
        <v>0</v>
      </c>
      <c r="BB24" s="1">
        <f t="shared" si="8"/>
        <v>0</v>
      </c>
      <c r="BC24" s="1">
        <f t="shared" si="8"/>
        <v>0</v>
      </c>
      <c r="BD24" s="1">
        <v>84311.56</v>
      </c>
      <c r="BE24" s="4">
        <f t="shared" si="10"/>
        <v>84311.56</v>
      </c>
      <c r="BF24" s="4">
        <f t="shared" si="11"/>
        <v>0</v>
      </c>
      <c r="BJ24" s="4">
        <f t="shared" si="12"/>
        <v>0</v>
      </c>
      <c r="BL24" s="4">
        <f t="shared" si="13"/>
        <v>0</v>
      </c>
    </row>
    <row r="25" spans="1:64" ht="18" customHeight="1" x14ac:dyDescent="0.25">
      <c r="A25" s="52">
        <v>544</v>
      </c>
      <c r="B25" s="53" t="s">
        <v>30</v>
      </c>
      <c r="C25" s="55">
        <v>19</v>
      </c>
      <c r="D25" s="5">
        <v>0</v>
      </c>
      <c r="E25" s="1">
        <v>0</v>
      </c>
      <c r="F25" s="1">
        <v>0</v>
      </c>
      <c r="G25" s="2">
        <v>2.21</v>
      </c>
      <c r="I25" s="100">
        <v>0</v>
      </c>
      <c r="J25" s="100">
        <v>0</v>
      </c>
      <c r="K25" s="101">
        <v>0</v>
      </c>
      <c r="L25" s="137">
        <v>0.84</v>
      </c>
      <c r="M25" s="127">
        <v>0</v>
      </c>
      <c r="N25" s="127">
        <v>0</v>
      </c>
      <c r="O25" s="127">
        <f t="shared" si="2"/>
        <v>0</v>
      </c>
      <c r="P25" s="128">
        <v>0</v>
      </c>
      <c r="Q25" s="96">
        <v>0</v>
      </c>
      <c r="R25" s="96">
        <v>0</v>
      </c>
      <c r="S25" s="96">
        <f t="shared" si="3"/>
        <v>0</v>
      </c>
      <c r="T25" s="114">
        <v>0</v>
      </c>
      <c r="U25" s="96">
        <v>0</v>
      </c>
      <c r="V25" s="96">
        <v>0</v>
      </c>
      <c r="W25" s="96">
        <f t="shared" si="4"/>
        <v>0</v>
      </c>
      <c r="X25" s="97">
        <v>0</v>
      </c>
      <c r="Y25" s="96"/>
      <c r="Z25" s="96"/>
      <c r="AA25" s="96">
        <f t="shared" si="16"/>
        <v>0</v>
      </c>
      <c r="AB25" s="114">
        <v>0</v>
      </c>
      <c r="AC25" s="96"/>
      <c r="AD25" s="132"/>
      <c r="AE25" s="143">
        <f t="shared" si="17"/>
        <v>0</v>
      </c>
      <c r="AF25" s="141">
        <v>1.56</v>
      </c>
      <c r="AG25" s="5"/>
      <c r="AH25" s="1"/>
      <c r="AI25" s="6">
        <f t="shared" si="5"/>
        <v>0</v>
      </c>
      <c r="AJ25" s="2">
        <v>0</v>
      </c>
      <c r="AK25" s="5"/>
      <c r="AL25" s="1"/>
      <c r="AM25" s="6">
        <f t="shared" si="6"/>
        <v>0</v>
      </c>
      <c r="AN25" s="2"/>
      <c r="AO25" s="5"/>
      <c r="AP25" s="1"/>
      <c r="AQ25" s="6">
        <f t="shared" si="7"/>
        <v>0</v>
      </c>
      <c r="AR25" s="2"/>
      <c r="AS25" s="117">
        <v>0</v>
      </c>
      <c r="AT25" s="117">
        <v>0</v>
      </c>
      <c r="AU25" s="118">
        <v>0</v>
      </c>
      <c r="AV25" s="119">
        <v>0</v>
      </c>
      <c r="AW25" s="5"/>
      <c r="AX25" s="1">
        <v>0</v>
      </c>
      <c r="AY25" s="6">
        <v>0</v>
      </c>
      <c r="AZ25" s="2">
        <v>2.2999999999999998</v>
      </c>
      <c r="BA25" s="1">
        <f t="shared" si="8"/>
        <v>0</v>
      </c>
      <c r="BB25" s="1">
        <f t="shared" si="8"/>
        <v>0</v>
      </c>
      <c r="BC25" s="1">
        <f t="shared" si="8"/>
        <v>0</v>
      </c>
      <c r="BD25" s="1">
        <v>5</v>
      </c>
      <c r="BE25" s="4">
        <f t="shared" si="10"/>
        <v>6.9099999999999993</v>
      </c>
      <c r="BF25" s="4">
        <f t="shared" si="11"/>
        <v>1.9099999999999993</v>
      </c>
      <c r="BJ25" s="4">
        <f t="shared" si="12"/>
        <v>0</v>
      </c>
      <c r="BL25" s="4">
        <f t="shared" si="13"/>
        <v>0</v>
      </c>
    </row>
    <row r="26" spans="1:64" ht="17.25" customHeight="1" x14ac:dyDescent="0.25">
      <c r="A26" s="52">
        <v>545</v>
      </c>
      <c r="B26" s="53" t="s">
        <v>31</v>
      </c>
      <c r="C26" s="55">
        <v>20</v>
      </c>
      <c r="D26" s="5">
        <v>0</v>
      </c>
      <c r="E26" s="95">
        <v>0</v>
      </c>
      <c r="F26" s="1">
        <f t="shared" si="15"/>
        <v>0</v>
      </c>
      <c r="G26" s="2">
        <v>326.83999999999997</v>
      </c>
      <c r="I26" s="100">
        <v>0</v>
      </c>
      <c r="J26" s="100">
        <v>0</v>
      </c>
      <c r="K26" s="101">
        <v>0</v>
      </c>
      <c r="L26" s="137">
        <v>603.53</v>
      </c>
      <c r="M26" s="127">
        <v>0</v>
      </c>
      <c r="N26" s="127">
        <v>0</v>
      </c>
      <c r="O26" s="127">
        <f t="shared" si="2"/>
        <v>0</v>
      </c>
      <c r="P26" s="128">
        <v>663.3</v>
      </c>
      <c r="Q26" s="96"/>
      <c r="R26" s="96"/>
      <c r="S26" s="96">
        <f t="shared" si="3"/>
        <v>0</v>
      </c>
      <c r="T26" s="114">
        <v>782.93</v>
      </c>
      <c r="U26" s="96">
        <v>0</v>
      </c>
      <c r="V26" s="96">
        <v>0</v>
      </c>
      <c r="W26" s="96">
        <f t="shared" si="4"/>
        <v>0</v>
      </c>
      <c r="X26" s="97">
        <v>300.14</v>
      </c>
      <c r="Y26" s="96"/>
      <c r="Z26" s="96"/>
      <c r="AA26" s="96">
        <f t="shared" si="16"/>
        <v>0</v>
      </c>
      <c r="AB26" s="114">
        <v>314.01</v>
      </c>
      <c r="AC26" s="96"/>
      <c r="AD26" s="132"/>
      <c r="AE26" s="143">
        <f t="shared" si="17"/>
        <v>0</v>
      </c>
      <c r="AF26" s="141">
        <v>0</v>
      </c>
      <c r="AG26" s="5"/>
      <c r="AH26" s="1"/>
      <c r="AI26" s="6">
        <f t="shared" si="5"/>
        <v>0</v>
      </c>
      <c r="AJ26" s="2">
        <v>1961.13</v>
      </c>
      <c r="AK26" s="5"/>
      <c r="AL26" s="1"/>
      <c r="AM26" s="6">
        <f t="shared" si="6"/>
        <v>0</v>
      </c>
      <c r="AN26" s="2"/>
      <c r="AO26" s="5"/>
      <c r="AP26" s="1"/>
      <c r="AQ26" s="6">
        <f t="shared" si="7"/>
        <v>0</v>
      </c>
      <c r="AR26" s="2"/>
      <c r="AS26" s="117">
        <v>0</v>
      </c>
      <c r="AT26" s="117">
        <v>0</v>
      </c>
      <c r="AU26" s="118">
        <v>0</v>
      </c>
      <c r="AV26" s="119">
        <v>0</v>
      </c>
      <c r="AW26" s="5"/>
      <c r="AX26" s="1">
        <v>0</v>
      </c>
      <c r="AY26" s="6">
        <v>0</v>
      </c>
      <c r="AZ26" s="2"/>
      <c r="BA26" s="1">
        <f t="shared" si="8"/>
        <v>0</v>
      </c>
      <c r="BB26" s="1">
        <f t="shared" si="8"/>
        <v>0</v>
      </c>
      <c r="BC26" s="1">
        <f t="shared" si="8"/>
        <v>0</v>
      </c>
      <c r="BD26" s="1">
        <f t="shared" si="9"/>
        <v>4951.88</v>
      </c>
      <c r="BE26" s="4">
        <f t="shared" si="10"/>
        <v>4951.88</v>
      </c>
      <c r="BF26" s="4">
        <f t="shared" si="11"/>
        <v>0</v>
      </c>
      <c r="BJ26" s="4">
        <f t="shared" si="12"/>
        <v>0</v>
      </c>
      <c r="BL26" s="4">
        <f t="shared" si="13"/>
        <v>0</v>
      </c>
    </row>
    <row r="27" spans="1:64" ht="15.75" customHeight="1" x14ac:dyDescent="0.25">
      <c r="A27" s="52">
        <v>546</v>
      </c>
      <c r="B27" s="53" t="s">
        <v>32</v>
      </c>
      <c r="C27" s="55">
        <v>21</v>
      </c>
      <c r="D27" s="5">
        <v>0</v>
      </c>
      <c r="E27" s="1">
        <v>0</v>
      </c>
      <c r="F27" s="1">
        <f t="shared" si="15"/>
        <v>0</v>
      </c>
      <c r="G27" s="2">
        <v>0</v>
      </c>
      <c r="I27" s="100">
        <v>0</v>
      </c>
      <c r="J27" s="100">
        <v>0</v>
      </c>
      <c r="K27" s="101">
        <v>0</v>
      </c>
      <c r="L27" s="137">
        <v>0</v>
      </c>
      <c r="M27" s="127">
        <v>0</v>
      </c>
      <c r="N27" s="127">
        <v>0</v>
      </c>
      <c r="O27" s="127">
        <f t="shared" si="2"/>
        <v>0</v>
      </c>
      <c r="P27" s="128">
        <v>0</v>
      </c>
      <c r="Q27" s="96">
        <v>0</v>
      </c>
      <c r="R27" s="96">
        <v>0</v>
      </c>
      <c r="S27" s="96">
        <f t="shared" si="3"/>
        <v>0</v>
      </c>
      <c r="T27" s="114">
        <v>0</v>
      </c>
      <c r="U27" s="96">
        <v>0</v>
      </c>
      <c r="V27" s="96">
        <v>0</v>
      </c>
      <c r="W27" s="96">
        <f t="shared" si="4"/>
        <v>0</v>
      </c>
      <c r="X27" s="97">
        <v>0</v>
      </c>
      <c r="Y27" s="96"/>
      <c r="Z27" s="96"/>
      <c r="AA27" s="96">
        <f t="shared" si="16"/>
        <v>0</v>
      </c>
      <c r="AB27" s="114">
        <v>150</v>
      </c>
      <c r="AC27" s="96"/>
      <c r="AD27" s="132">
        <v>0</v>
      </c>
      <c r="AE27" s="143">
        <f t="shared" si="17"/>
        <v>0</v>
      </c>
      <c r="AF27" s="141">
        <v>8913.8700000000008</v>
      </c>
      <c r="AG27" s="5"/>
      <c r="AH27" s="1"/>
      <c r="AI27" s="6">
        <f t="shared" si="5"/>
        <v>0</v>
      </c>
      <c r="AJ27" s="2">
        <v>0</v>
      </c>
      <c r="AK27" s="5"/>
      <c r="AL27" s="1"/>
      <c r="AM27" s="6">
        <f t="shared" si="6"/>
        <v>0</v>
      </c>
      <c r="AN27" s="2"/>
      <c r="AO27" s="5"/>
      <c r="AP27" s="1"/>
      <c r="AQ27" s="6">
        <f t="shared" si="7"/>
        <v>0</v>
      </c>
      <c r="AR27" s="2"/>
      <c r="AS27" s="117">
        <v>0</v>
      </c>
      <c r="AT27" s="117">
        <v>0</v>
      </c>
      <c r="AU27" s="118">
        <v>0</v>
      </c>
      <c r="AV27" s="119">
        <v>0</v>
      </c>
      <c r="AW27" s="5"/>
      <c r="AX27" s="1">
        <v>0</v>
      </c>
      <c r="AY27" s="6">
        <v>0</v>
      </c>
      <c r="AZ27" s="2"/>
      <c r="BA27" s="1">
        <f t="shared" si="8"/>
        <v>0</v>
      </c>
      <c r="BB27" s="1">
        <f t="shared" si="8"/>
        <v>0</v>
      </c>
      <c r="BC27" s="1">
        <f t="shared" si="8"/>
        <v>0</v>
      </c>
      <c r="BD27" s="1">
        <v>150</v>
      </c>
      <c r="BE27" s="4">
        <f t="shared" si="10"/>
        <v>9063.8700000000008</v>
      </c>
      <c r="BF27" s="4">
        <f t="shared" si="11"/>
        <v>8913.8700000000008</v>
      </c>
      <c r="BJ27" s="4">
        <f t="shared" si="12"/>
        <v>0</v>
      </c>
      <c r="BL27" s="4">
        <f t="shared" si="13"/>
        <v>0</v>
      </c>
    </row>
    <row r="28" spans="1:64" ht="15" customHeight="1" x14ac:dyDescent="0.25">
      <c r="A28" s="52">
        <v>547</v>
      </c>
      <c r="B28" s="53" t="s">
        <v>33</v>
      </c>
      <c r="C28" s="55">
        <v>22</v>
      </c>
      <c r="D28" s="5">
        <v>0</v>
      </c>
      <c r="E28" s="1">
        <v>0</v>
      </c>
      <c r="F28" s="1">
        <f t="shared" si="15"/>
        <v>0</v>
      </c>
      <c r="G28" s="2">
        <v>0</v>
      </c>
      <c r="I28" s="18"/>
      <c r="J28" s="18"/>
      <c r="K28" s="102">
        <f t="shared" si="18"/>
        <v>0</v>
      </c>
      <c r="L28" s="137"/>
      <c r="M28" s="127">
        <v>1843</v>
      </c>
      <c r="N28" s="127">
        <v>0</v>
      </c>
      <c r="O28" s="127">
        <f t="shared" si="2"/>
        <v>1843</v>
      </c>
      <c r="P28" s="128">
        <v>554.6</v>
      </c>
      <c r="Q28" s="96">
        <v>10365</v>
      </c>
      <c r="R28" s="96">
        <v>0</v>
      </c>
      <c r="S28" s="96">
        <f t="shared" si="3"/>
        <v>10365</v>
      </c>
      <c r="T28" s="114">
        <v>9899.17</v>
      </c>
      <c r="U28" s="96">
        <v>0</v>
      </c>
      <c r="V28" s="96">
        <v>0</v>
      </c>
      <c r="W28" s="96">
        <f t="shared" si="4"/>
        <v>0</v>
      </c>
      <c r="X28" s="97">
        <v>0</v>
      </c>
      <c r="Y28" s="96"/>
      <c r="Z28" s="96"/>
      <c r="AA28" s="96">
        <f t="shared" si="16"/>
        <v>0</v>
      </c>
      <c r="AB28" s="114">
        <v>0</v>
      </c>
      <c r="AC28" s="96">
        <v>5944</v>
      </c>
      <c r="AD28" s="132"/>
      <c r="AE28" s="143">
        <f t="shared" si="17"/>
        <v>5944</v>
      </c>
      <c r="AF28" s="141">
        <v>0</v>
      </c>
      <c r="AG28" s="5"/>
      <c r="AH28" s="1"/>
      <c r="AI28" s="6">
        <f t="shared" si="5"/>
        <v>0</v>
      </c>
      <c r="AJ28" s="2">
        <v>0</v>
      </c>
      <c r="AK28" s="5"/>
      <c r="AL28" s="1"/>
      <c r="AM28" s="6">
        <f t="shared" si="6"/>
        <v>0</v>
      </c>
      <c r="AN28" s="2"/>
      <c r="AO28" s="5"/>
      <c r="AP28" s="1"/>
      <c r="AQ28" s="6">
        <f t="shared" si="7"/>
        <v>0</v>
      </c>
      <c r="AR28" s="2"/>
      <c r="AS28" s="117">
        <v>0</v>
      </c>
      <c r="AT28" s="117">
        <v>0</v>
      </c>
      <c r="AU28" s="118">
        <v>0</v>
      </c>
      <c r="AV28" s="119">
        <v>0</v>
      </c>
      <c r="AW28" s="5"/>
      <c r="AX28" s="1">
        <v>0</v>
      </c>
      <c r="AY28" s="6">
        <v>0</v>
      </c>
      <c r="AZ28" s="2"/>
      <c r="BA28" s="1">
        <f t="shared" si="8"/>
        <v>18152</v>
      </c>
      <c r="BB28" s="1">
        <f t="shared" si="8"/>
        <v>0</v>
      </c>
      <c r="BC28" s="1">
        <f t="shared" si="8"/>
        <v>18152</v>
      </c>
      <c r="BD28" s="1">
        <v>19367.64</v>
      </c>
      <c r="BE28" s="4">
        <f t="shared" si="10"/>
        <v>10453.77</v>
      </c>
      <c r="BF28" s="4">
        <f t="shared" si="11"/>
        <v>-8913.869999999999</v>
      </c>
      <c r="BJ28" s="4">
        <f t="shared" si="12"/>
        <v>0</v>
      </c>
      <c r="BL28" s="4">
        <f t="shared" si="13"/>
        <v>18152</v>
      </c>
    </row>
    <row r="29" spans="1:64" ht="16.5" customHeight="1" x14ac:dyDescent="0.25">
      <c r="A29" s="52">
        <v>548</v>
      </c>
      <c r="B29" s="53" t="s">
        <v>34</v>
      </c>
      <c r="C29" s="55">
        <v>23</v>
      </c>
      <c r="D29" s="5">
        <v>0</v>
      </c>
      <c r="E29" s="1">
        <v>0</v>
      </c>
      <c r="F29" s="1">
        <f t="shared" si="15"/>
        <v>0</v>
      </c>
      <c r="G29" s="2">
        <v>0</v>
      </c>
      <c r="I29" s="18"/>
      <c r="J29" s="18"/>
      <c r="K29" s="102">
        <f t="shared" si="18"/>
        <v>0</v>
      </c>
      <c r="L29" s="137"/>
      <c r="M29" s="127">
        <v>0</v>
      </c>
      <c r="N29" s="127">
        <v>0</v>
      </c>
      <c r="O29" s="127">
        <f t="shared" si="2"/>
        <v>0</v>
      </c>
      <c r="P29" s="128">
        <v>479.7</v>
      </c>
      <c r="Q29" s="96">
        <v>0</v>
      </c>
      <c r="R29" s="96">
        <v>0</v>
      </c>
      <c r="S29" s="96">
        <f t="shared" si="3"/>
        <v>0</v>
      </c>
      <c r="T29" s="114">
        <v>0</v>
      </c>
      <c r="U29" s="96">
        <v>0</v>
      </c>
      <c r="V29" s="96">
        <v>0</v>
      </c>
      <c r="W29" s="96">
        <f t="shared" si="4"/>
        <v>0</v>
      </c>
      <c r="X29" s="97">
        <v>0</v>
      </c>
      <c r="Y29" s="96"/>
      <c r="Z29" s="96"/>
      <c r="AA29" s="96">
        <f t="shared" si="16"/>
        <v>0</v>
      </c>
      <c r="AB29" s="114">
        <v>4069.25</v>
      </c>
      <c r="AC29" s="96"/>
      <c r="AD29" s="132"/>
      <c r="AE29" s="143">
        <f t="shared" si="17"/>
        <v>0</v>
      </c>
      <c r="AF29" s="141">
        <v>320390.12</v>
      </c>
      <c r="AG29" s="5"/>
      <c r="AH29" s="1"/>
      <c r="AI29" s="6">
        <f t="shared" si="5"/>
        <v>0</v>
      </c>
      <c r="AJ29" s="2">
        <v>0</v>
      </c>
      <c r="AK29" s="5"/>
      <c r="AL29" s="1"/>
      <c r="AM29" s="6">
        <f t="shared" si="6"/>
        <v>0</v>
      </c>
      <c r="AN29" s="2"/>
      <c r="AO29" s="5"/>
      <c r="AP29" s="1"/>
      <c r="AQ29" s="6">
        <f t="shared" si="7"/>
        <v>0</v>
      </c>
      <c r="AR29" s="2"/>
      <c r="AS29" s="117">
        <v>0</v>
      </c>
      <c r="AT29" s="117">
        <v>0</v>
      </c>
      <c r="AU29" s="118">
        <v>0</v>
      </c>
      <c r="AV29" s="119">
        <v>77</v>
      </c>
      <c r="AW29" s="5"/>
      <c r="AX29" s="1">
        <v>0</v>
      </c>
      <c r="AY29" s="6">
        <v>0</v>
      </c>
      <c r="AZ29" s="2"/>
      <c r="BA29" s="1">
        <f t="shared" si="8"/>
        <v>0</v>
      </c>
      <c r="BB29" s="1">
        <f t="shared" si="8"/>
        <v>0</v>
      </c>
      <c r="BC29" s="1">
        <f t="shared" si="8"/>
        <v>0</v>
      </c>
      <c r="BD29" s="1">
        <v>4626</v>
      </c>
      <c r="BE29" s="4">
        <f t="shared" si="10"/>
        <v>325016.07</v>
      </c>
      <c r="BF29" s="4">
        <f t="shared" si="11"/>
        <v>320390.07</v>
      </c>
      <c r="BJ29" s="4">
        <f t="shared" si="12"/>
        <v>0</v>
      </c>
      <c r="BL29" s="4">
        <f t="shared" si="13"/>
        <v>0</v>
      </c>
    </row>
    <row r="30" spans="1:64" ht="15" customHeight="1" x14ac:dyDescent="0.25">
      <c r="A30" s="52">
        <v>549</v>
      </c>
      <c r="B30" s="53" t="s">
        <v>35</v>
      </c>
      <c r="C30" s="55">
        <v>24</v>
      </c>
      <c r="D30" s="5">
        <v>985000</v>
      </c>
      <c r="E30" s="1">
        <v>1500</v>
      </c>
      <c r="F30" s="1">
        <f t="shared" si="15"/>
        <v>986500</v>
      </c>
      <c r="G30" s="2">
        <v>955614.96</v>
      </c>
      <c r="I30" s="99">
        <v>315000</v>
      </c>
      <c r="J30" s="99">
        <v>500</v>
      </c>
      <c r="K30" s="99">
        <f t="shared" ref="K30:K31" si="19">I30+J30</f>
        <v>315500</v>
      </c>
      <c r="L30" s="137">
        <v>263355.44</v>
      </c>
      <c r="M30" s="127">
        <v>903913</v>
      </c>
      <c r="N30" s="127">
        <v>900</v>
      </c>
      <c r="O30" s="127">
        <f t="shared" si="2"/>
        <v>904813</v>
      </c>
      <c r="P30" s="128">
        <v>904052.97</v>
      </c>
      <c r="Q30" s="96">
        <v>1201030</v>
      </c>
      <c r="R30" s="96">
        <v>2035</v>
      </c>
      <c r="S30" s="96">
        <f>Q30+R30</f>
        <v>1203065</v>
      </c>
      <c r="T30" s="114">
        <v>1229591.18</v>
      </c>
      <c r="U30" s="96">
        <v>350000</v>
      </c>
      <c r="V30" s="96">
        <v>0</v>
      </c>
      <c r="W30" s="96">
        <f t="shared" si="4"/>
        <v>350000</v>
      </c>
      <c r="X30" s="97">
        <v>386528.44</v>
      </c>
      <c r="Y30" s="96">
        <v>550500</v>
      </c>
      <c r="Z30" s="96">
        <v>1300</v>
      </c>
      <c r="AA30" s="96">
        <f t="shared" si="16"/>
        <v>551800</v>
      </c>
      <c r="AB30" s="114">
        <v>551331.66</v>
      </c>
      <c r="AC30" s="96">
        <v>372951</v>
      </c>
      <c r="AD30" s="132">
        <v>900</v>
      </c>
      <c r="AE30" s="143">
        <f t="shared" si="17"/>
        <v>373851</v>
      </c>
      <c r="AF30" s="141">
        <v>25721.919999999998</v>
      </c>
      <c r="AG30" s="5">
        <v>1110000</v>
      </c>
      <c r="AH30" s="1">
        <v>18000</v>
      </c>
      <c r="AI30" s="6">
        <f t="shared" si="5"/>
        <v>1128000</v>
      </c>
      <c r="AJ30" s="2">
        <v>1130086.73</v>
      </c>
      <c r="AK30" s="5"/>
      <c r="AL30" s="1"/>
      <c r="AM30" s="6">
        <f t="shared" si="6"/>
        <v>0</v>
      </c>
      <c r="AN30" s="2">
        <v>443.33</v>
      </c>
      <c r="AO30" s="5">
        <v>500</v>
      </c>
      <c r="AP30" s="1"/>
      <c r="AQ30" s="6">
        <f t="shared" si="7"/>
        <v>500</v>
      </c>
      <c r="AR30" s="2">
        <v>-208.3</v>
      </c>
      <c r="AS30" s="117">
        <v>0</v>
      </c>
      <c r="AT30" s="117">
        <v>25000</v>
      </c>
      <c r="AU30" s="118">
        <v>25000</v>
      </c>
      <c r="AV30" s="119">
        <v>3010</v>
      </c>
      <c r="AW30" s="5"/>
      <c r="AX30" s="1">
        <v>7900</v>
      </c>
      <c r="AY30" s="6">
        <v>7900</v>
      </c>
      <c r="AZ30" s="2">
        <v>13441.18</v>
      </c>
      <c r="BA30" s="1">
        <f t="shared" si="8"/>
        <v>5788894</v>
      </c>
      <c r="BB30" s="1">
        <f t="shared" si="8"/>
        <v>58035</v>
      </c>
      <c r="BC30" s="1">
        <f t="shared" si="8"/>
        <v>5846929</v>
      </c>
      <c r="BD30" s="1">
        <v>5757637</v>
      </c>
      <c r="BE30" s="4">
        <f t="shared" si="10"/>
        <v>5462969.5099999988</v>
      </c>
      <c r="BF30" s="4">
        <f t="shared" si="11"/>
        <v>-294667.49000000115</v>
      </c>
      <c r="BJ30" s="4">
        <f t="shared" si="12"/>
        <v>58035</v>
      </c>
      <c r="BL30" s="4">
        <f t="shared" si="13"/>
        <v>5788894</v>
      </c>
    </row>
    <row r="31" spans="1:64" ht="22.5" customHeight="1" x14ac:dyDescent="0.25">
      <c r="A31" s="60">
        <v>551</v>
      </c>
      <c r="B31" s="61" t="s">
        <v>36</v>
      </c>
      <c r="C31" s="55">
        <v>25</v>
      </c>
      <c r="D31" s="6">
        <v>346000</v>
      </c>
      <c r="E31" s="1">
        <v>2900</v>
      </c>
      <c r="F31" s="1">
        <f t="shared" si="15"/>
        <v>348900</v>
      </c>
      <c r="G31" s="2">
        <v>349918.61</v>
      </c>
      <c r="I31" s="99">
        <v>332162</v>
      </c>
      <c r="J31" s="99">
        <v>0</v>
      </c>
      <c r="K31" s="99">
        <f t="shared" si="19"/>
        <v>332162</v>
      </c>
      <c r="L31" s="138">
        <v>344724.83</v>
      </c>
      <c r="M31" s="127">
        <v>642149</v>
      </c>
      <c r="N31" s="127">
        <v>2936</v>
      </c>
      <c r="O31" s="127">
        <f t="shared" si="2"/>
        <v>645085</v>
      </c>
      <c r="P31" s="128">
        <v>722091.66</v>
      </c>
      <c r="Q31" s="96">
        <v>1241157</v>
      </c>
      <c r="R31" s="96">
        <v>1680</v>
      </c>
      <c r="S31" s="96">
        <f t="shared" si="3"/>
        <v>1242837</v>
      </c>
      <c r="T31" s="114">
        <v>1241157.05</v>
      </c>
      <c r="U31" s="96">
        <v>50000</v>
      </c>
      <c r="V31" s="96">
        <v>0</v>
      </c>
      <c r="W31" s="96">
        <f t="shared" si="4"/>
        <v>50000</v>
      </c>
      <c r="X31" s="97">
        <v>39692.53</v>
      </c>
      <c r="Y31" s="96">
        <v>3904000</v>
      </c>
      <c r="Z31" s="96"/>
      <c r="AA31" s="96">
        <f t="shared" si="16"/>
        <v>3904000</v>
      </c>
      <c r="AB31" s="114">
        <v>4306097.42</v>
      </c>
      <c r="AC31" s="96">
        <v>104440</v>
      </c>
      <c r="AD31" s="132"/>
      <c r="AE31" s="143">
        <f t="shared" si="17"/>
        <v>104440</v>
      </c>
      <c r="AF31" s="141"/>
      <c r="AG31" s="6">
        <v>7077500</v>
      </c>
      <c r="AH31" s="1"/>
      <c r="AI31" s="6">
        <f t="shared" si="5"/>
        <v>7077500</v>
      </c>
      <c r="AJ31" s="2">
        <v>7717471.3899999997</v>
      </c>
      <c r="AK31" s="6"/>
      <c r="AL31" s="1"/>
      <c r="AM31" s="6">
        <f t="shared" si="6"/>
        <v>0</v>
      </c>
      <c r="AN31" s="2"/>
      <c r="AO31" s="6">
        <v>46804</v>
      </c>
      <c r="AP31" s="1"/>
      <c r="AQ31" s="6">
        <f t="shared" si="7"/>
        <v>46804</v>
      </c>
      <c r="AR31" s="2">
        <v>46803.68</v>
      </c>
      <c r="AS31" s="117">
        <v>130000</v>
      </c>
      <c r="AT31" s="117">
        <v>0</v>
      </c>
      <c r="AU31" s="118">
        <v>130000</v>
      </c>
      <c r="AV31" s="119">
        <v>120628</v>
      </c>
      <c r="AW31" s="6">
        <v>58000</v>
      </c>
      <c r="AX31" s="1">
        <v>6005</v>
      </c>
      <c r="AY31" s="6">
        <f>AW31+AX31</f>
        <v>64005</v>
      </c>
      <c r="AZ31" s="2">
        <v>53306.58</v>
      </c>
      <c r="BA31" s="1">
        <f t="shared" si="8"/>
        <v>13932212</v>
      </c>
      <c r="BB31" s="1">
        <f t="shared" si="8"/>
        <v>13521</v>
      </c>
      <c r="BC31" s="1">
        <f t="shared" si="8"/>
        <v>13945733</v>
      </c>
      <c r="BD31" s="1">
        <v>14967613.779999999</v>
      </c>
      <c r="BE31" s="4">
        <f t="shared" si="10"/>
        <v>14941891.749999998</v>
      </c>
      <c r="BF31" s="4">
        <f t="shared" si="11"/>
        <v>-25722.030000001192</v>
      </c>
      <c r="BJ31" s="4">
        <f t="shared" si="12"/>
        <v>13521</v>
      </c>
      <c r="BL31" s="4">
        <f t="shared" si="13"/>
        <v>13932212</v>
      </c>
    </row>
    <row r="32" spans="1:64" ht="22.5" customHeight="1" x14ac:dyDescent="0.25">
      <c r="A32" s="52">
        <v>552</v>
      </c>
      <c r="B32" s="62" t="s">
        <v>37</v>
      </c>
      <c r="C32" s="55">
        <v>26</v>
      </c>
      <c r="D32" s="5">
        <v>0</v>
      </c>
      <c r="E32" s="1">
        <v>0</v>
      </c>
      <c r="F32" s="1">
        <f t="shared" si="15"/>
        <v>0</v>
      </c>
      <c r="G32" s="2">
        <v>0</v>
      </c>
      <c r="I32" s="99"/>
      <c r="J32" s="99"/>
      <c r="K32" s="99"/>
      <c r="L32" s="138"/>
      <c r="M32" s="127">
        <v>0</v>
      </c>
      <c r="N32" s="127">
        <v>0</v>
      </c>
      <c r="O32" s="127">
        <f t="shared" si="2"/>
        <v>0</v>
      </c>
      <c r="P32" s="128">
        <v>0</v>
      </c>
      <c r="Q32" s="96">
        <v>0</v>
      </c>
      <c r="R32" s="96">
        <v>0</v>
      </c>
      <c r="S32" s="96">
        <f t="shared" si="3"/>
        <v>0</v>
      </c>
      <c r="T32" s="114">
        <v>0</v>
      </c>
      <c r="U32" s="96">
        <v>0</v>
      </c>
      <c r="V32" s="96">
        <v>0</v>
      </c>
      <c r="W32" s="96">
        <v>0</v>
      </c>
      <c r="X32" s="97">
        <v>0</v>
      </c>
      <c r="Y32" s="96"/>
      <c r="Z32" s="96"/>
      <c r="AA32" s="96">
        <f t="shared" si="16"/>
        <v>0</v>
      </c>
      <c r="AB32" s="114">
        <v>0</v>
      </c>
      <c r="AC32" s="96"/>
      <c r="AD32" s="132"/>
      <c r="AE32" s="143">
        <f t="shared" si="17"/>
        <v>0</v>
      </c>
      <c r="AF32" s="141"/>
      <c r="AG32" s="5">
        <v>0</v>
      </c>
      <c r="AH32" s="1"/>
      <c r="AI32" s="6">
        <f t="shared" si="5"/>
        <v>0</v>
      </c>
      <c r="AJ32" s="2">
        <v>56007.42</v>
      </c>
      <c r="AK32" s="5"/>
      <c r="AL32" s="1"/>
      <c r="AM32" s="6">
        <f t="shared" si="6"/>
        <v>0</v>
      </c>
      <c r="AN32" s="2"/>
      <c r="AO32" s="5"/>
      <c r="AP32" s="1"/>
      <c r="AQ32" s="6">
        <f t="shared" si="7"/>
        <v>0</v>
      </c>
      <c r="AR32" s="2"/>
      <c r="AS32" s="117">
        <v>0</v>
      </c>
      <c r="AT32" s="117">
        <v>0</v>
      </c>
      <c r="AU32" s="118">
        <v>0</v>
      </c>
      <c r="AV32" s="119">
        <v>0</v>
      </c>
      <c r="AW32" s="5"/>
      <c r="AX32" s="1">
        <v>0</v>
      </c>
      <c r="AY32" s="6">
        <v>0</v>
      </c>
      <c r="AZ32" s="2">
        <v>0</v>
      </c>
      <c r="BA32" s="1">
        <f t="shared" si="8"/>
        <v>0</v>
      </c>
      <c r="BB32" s="1">
        <f t="shared" si="8"/>
        <v>0</v>
      </c>
      <c r="BC32" s="1">
        <f t="shared" si="8"/>
        <v>0</v>
      </c>
      <c r="BD32" s="1">
        <f t="shared" si="9"/>
        <v>56007.42</v>
      </c>
      <c r="BE32" s="4">
        <f t="shared" si="10"/>
        <v>56007.42</v>
      </c>
      <c r="BF32" s="4">
        <f t="shared" si="11"/>
        <v>0</v>
      </c>
      <c r="BJ32" s="4">
        <f t="shared" si="12"/>
        <v>0</v>
      </c>
      <c r="BL32" s="4">
        <f t="shared" si="13"/>
        <v>0</v>
      </c>
    </row>
    <row r="33" spans="1:64" ht="17.25" customHeight="1" x14ac:dyDescent="0.25">
      <c r="A33" s="52">
        <v>553</v>
      </c>
      <c r="B33" s="53" t="s">
        <v>38</v>
      </c>
      <c r="C33" s="55">
        <v>27</v>
      </c>
      <c r="D33" s="5">
        <v>0</v>
      </c>
      <c r="E33" s="1">
        <v>0</v>
      </c>
      <c r="F33" s="1">
        <f t="shared" si="15"/>
        <v>0</v>
      </c>
      <c r="G33" s="2">
        <v>0</v>
      </c>
      <c r="I33" s="24"/>
      <c r="J33" s="24"/>
      <c r="K33" s="106">
        <f t="shared" si="18"/>
        <v>0</v>
      </c>
      <c r="L33" s="138"/>
      <c r="M33" s="127">
        <v>0</v>
      </c>
      <c r="N33" s="127">
        <v>0</v>
      </c>
      <c r="O33" s="127">
        <f t="shared" si="2"/>
        <v>0</v>
      </c>
      <c r="P33" s="128">
        <v>0</v>
      </c>
      <c r="Q33" s="96">
        <v>0</v>
      </c>
      <c r="R33" s="96">
        <v>0</v>
      </c>
      <c r="S33" s="96">
        <f t="shared" si="3"/>
        <v>0</v>
      </c>
      <c r="T33" s="114">
        <v>0</v>
      </c>
      <c r="U33" s="96">
        <v>0</v>
      </c>
      <c r="V33" s="96">
        <v>0</v>
      </c>
      <c r="W33" s="96">
        <f t="shared" si="4"/>
        <v>0</v>
      </c>
      <c r="X33" s="97">
        <v>0</v>
      </c>
      <c r="Y33" s="96"/>
      <c r="Z33" s="96"/>
      <c r="AA33" s="96">
        <f t="shared" si="16"/>
        <v>0</v>
      </c>
      <c r="AB33" s="114">
        <v>0</v>
      </c>
      <c r="AC33" s="96"/>
      <c r="AD33" s="132"/>
      <c r="AE33" s="143">
        <f t="shared" si="17"/>
        <v>0</v>
      </c>
      <c r="AF33" s="141"/>
      <c r="AG33" s="5"/>
      <c r="AH33" s="1"/>
      <c r="AI33" s="6">
        <f t="shared" si="5"/>
        <v>0</v>
      </c>
      <c r="AJ33" s="2">
        <v>0</v>
      </c>
      <c r="AK33" s="5"/>
      <c r="AL33" s="1"/>
      <c r="AM33" s="6">
        <f t="shared" si="6"/>
        <v>0</v>
      </c>
      <c r="AN33" s="2"/>
      <c r="AO33" s="5"/>
      <c r="AP33" s="1"/>
      <c r="AQ33" s="6">
        <f t="shared" si="7"/>
        <v>0</v>
      </c>
      <c r="AR33" s="2"/>
      <c r="AS33" s="117">
        <v>0</v>
      </c>
      <c r="AT33" s="117">
        <v>0</v>
      </c>
      <c r="AU33" s="118">
        <v>0</v>
      </c>
      <c r="AV33" s="119">
        <v>0</v>
      </c>
      <c r="AW33" s="5"/>
      <c r="AX33" s="1">
        <v>0</v>
      </c>
      <c r="AY33" s="6">
        <v>0</v>
      </c>
      <c r="AZ33" s="2"/>
      <c r="BA33" s="1">
        <f t="shared" si="8"/>
        <v>0</v>
      </c>
      <c r="BB33" s="1">
        <f t="shared" si="8"/>
        <v>0</v>
      </c>
      <c r="BC33" s="1">
        <f t="shared" si="8"/>
        <v>0</v>
      </c>
      <c r="BD33" s="1">
        <f t="shared" si="9"/>
        <v>0</v>
      </c>
      <c r="BE33" s="4">
        <f t="shared" si="10"/>
        <v>0</v>
      </c>
      <c r="BF33" s="4">
        <f t="shared" si="11"/>
        <v>0</v>
      </c>
      <c r="BJ33" s="4">
        <f t="shared" si="12"/>
        <v>0</v>
      </c>
      <c r="BL33" s="4">
        <f t="shared" si="13"/>
        <v>0</v>
      </c>
    </row>
    <row r="34" spans="1:64" ht="17.25" customHeight="1" x14ac:dyDescent="0.25">
      <c r="A34" s="52">
        <v>554</v>
      </c>
      <c r="B34" s="53" t="s">
        <v>39</v>
      </c>
      <c r="C34" s="55">
        <v>28</v>
      </c>
      <c r="D34" s="5">
        <v>0</v>
      </c>
      <c r="E34" s="1">
        <v>0</v>
      </c>
      <c r="F34" s="1">
        <f t="shared" si="15"/>
        <v>0</v>
      </c>
      <c r="G34" s="2">
        <v>0</v>
      </c>
      <c r="I34" s="24"/>
      <c r="J34" s="24"/>
      <c r="K34" s="106">
        <f t="shared" si="18"/>
        <v>0</v>
      </c>
      <c r="L34" s="138"/>
      <c r="M34" s="127">
        <v>0</v>
      </c>
      <c r="N34" s="127">
        <v>0</v>
      </c>
      <c r="O34" s="127">
        <f t="shared" si="2"/>
        <v>0</v>
      </c>
      <c r="P34" s="128">
        <v>0</v>
      </c>
      <c r="Q34" s="96">
        <v>0</v>
      </c>
      <c r="R34" s="96">
        <v>0</v>
      </c>
      <c r="S34" s="96">
        <f t="shared" si="3"/>
        <v>0</v>
      </c>
      <c r="T34" s="114">
        <v>0</v>
      </c>
      <c r="U34" s="96">
        <v>0</v>
      </c>
      <c r="V34" s="96">
        <v>0</v>
      </c>
      <c r="W34" s="96">
        <f t="shared" si="4"/>
        <v>0</v>
      </c>
      <c r="X34" s="97">
        <v>0</v>
      </c>
      <c r="Y34" s="96"/>
      <c r="Z34" s="96"/>
      <c r="AA34" s="96">
        <f t="shared" si="16"/>
        <v>0</v>
      </c>
      <c r="AB34" s="114">
        <v>0</v>
      </c>
      <c r="AC34" s="96"/>
      <c r="AD34" s="132"/>
      <c r="AE34" s="143">
        <f t="shared" si="17"/>
        <v>0</v>
      </c>
      <c r="AF34" s="141"/>
      <c r="AG34" s="5"/>
      <c r="AH34" s="1"/>
      <c r="AI34" s="6">
        <f t="shared" si="5"/>
        <v>0</v>
      </c>
      <c r="AJ34" s="2">
        <v>0</v>
      </c>
      <c r="AK34" s="5"/>
      <c r="AL34" s="1"/>
      <c r="AM34" s="6">
        <f t="shared" si="6"/>
        <v>0</v>
      </c>
      <c r="AN34" s="2"/>
      <c r="AO34" s="5"/>
      <c r="AP34" s="1"/>
      <c r="AQ34" s="6">
        <f t="shared" si="7"/>
        <v>0</v>
      </c>
      <c r="AR34" s="2"/>
      <c r="AS34" s="117">
        <v>0</v>
      </c>
      <c r="AT34" s="117">
        <v>0</v>
      </c>
      <c r="AU34" s="118">
        <v>0</v>
      </c>
      <c r="AV34" s="119">
        <v>0</v>
      </c>
      <c r="AW34" s="5"/>
      <c r="AX34" s="1">
        <v>0</v>
      </c>
      <c r="AY34" s="6">
        <v>0</v>
      </c>
      <c r="AZ34" s="2">
        <v>0</v>
      </c>
      <c r="BA34" s="1">
        <f t="shared" si="8"/>
        <v>0</v>
      </c>
      <c r="BB34" s="1">
        <f t="shared" si="8"/>
        <v>0</v>
      </c>
      <c r="BC34" s="1">
        <f t="shared" si="8"/>
        <v>0</v>
      </c>
      <c r="BD34" s="1">
        <f t="shared" si="9"/>
        <v>0</v>
      </c>
      <c r="BE34" s="4">
        <f t="shared" si="10"/>
        <v>0</v>
      </c>
      <c r="BF34" s="4">
        <f t="shared" si="11"/>
        <v>0</v>
      </c>
      <c r="BJ34" s="4">
        <f t="shared" si="12"/>
        <v>0</v>
      </c>
      <c r="BL34" s="4">
        <f t="shared" si="13"/>
        <v>0</v>
      </c>
    </row>
    <row r="35" spans="1:64" ht="16.5" customHeight="1" x14ac:dyDescent="0.25">
      <c r="A35" s="52">
        <v>555</v>
      </c>
      <c r="B35" s="53" t="s">
        <v>40</v>
      </c>
      <c r="C35" s="55">
        <v>29</v>
      </c>
      <c r="D35" s="5">
        <v>0</v>
      </c>
      <c r="E35" s="1">
        <v>0</v>
      </c>
      <c r="F35" s="1">
        <f t="shared" si="15"/>
        <v>0</v>
      </c>
      <c r="G35" s="2">
        <v>0</v>
      </c>
      <c r="I35" s="24"/>
      <c r="J35" s="24"/>
      <c r="K35" s="106">
        <f t="shared" si="18"/>
        <v>0</v>
      </c>
      <c r="L35" s="138"/>
      <c r="M35" s="127">
        <v>0</v>
      </c>
      <c r="N35" s="127">
        <v>0</v>
      </c>
      <c r="O35" s="127">
        <f t="shared" si="2"/>
        <v>0</v>
      </c>
      <c r="P35" s="128">
        <v>0</v>
      </c>
      <c r="Q35" s="96">
        <v>0</v>
      </c>
      <c r="R35" s="96">
        <v>0</v>
      </c>
      <c r="S35" s="96">
        <f t="shared" si="3"/>
        <v>0</v>
      </c>
      <c r="T35" s="114">
        <v>0</v>
      </c>
      <c r="U35" s="96">
        <v>0</v>
      </c>
      <c r="V35" s="96">
        <v>0</v>
      </c>
      <c r="W35" s="96">
        <f t="shared" si="4"/>
        <v>0</v>
      </c>
      <c r="X35" s="97">
        <v>0</v>
      </c>
      <c r="Y35" s="96"/>
      <c r="Z35" s="96"/>
      <c r="AA35" s="96">
        <f t="shared" si="16"/>
        <v>0</v>
      </c>
      <c r="AB35" s="114">
        <v>0</v>
      </c>
      <c r="AC35" s="96"/>
      <c r="AD35" s="132"/>
      <c r="AE35" s="143">
        <f t="shared" si="17"/>
        <v>0</v>
      </c>
      <c r="AF35" s="141"/>
      <c r="AG35" s="5"/>
      <c r="AH35" s="1"/>
      <c r="AI35" s="6">
        <f t="shared" si="5"/>
        <v>0</v>
      </c>
      <c r="AJ35" s="2">
        <v>0</v>
      </c>
      <c r="AK35" s="5"/>
      <c r="AL35" s="1"/>
      <c r="AM35" s="6">
        <f t="shared" si="6"/>
        <v>0</v>
      </c>
      <c r="AN35" s="2"/>
      <c r="AO35" s="5"/>
      <c r="AP35" s="1"/>
      <c r="AQ35" s="6">
        <f t="shared" si="7"/>
        <v>0</v>
      </c>
      <c r="AR35" s="2"/>
      <c r="AS35" s="117">
        <v>0</v>
      </c>
      <c r="AT35" s="117">
        <v>0</v>
      </c>
      <c r="AU35" s="118">
        <v>0</v>
      </c>
      <c r="AV35" s="119">
        <v>0</v>
      </c>
      <c r="AW35" s="5"/>
      <c r="AX35" s="1">
        <v>0</v>
      </c>
      <c r="AY35" s="6">
        <v>0</v>
      </c>
      <c r="AZ35" s="2">
        <v>0</v>
      </c>
      <c r="BA35" s="1">
        <f t="shared" si="8"/>
        <v>0</v>
      </c>
      <c r="BB35" s="1">
        <f t="shared" si="8"/>
        <v>0</v>
      </c>
      <c r="BC35" s="1">
        <f t="shared" si="8"/>
        <v>0</v>
      </c>
      <c r="BD35" s="1">
        <f t="shared" si="9"/>
        <v>0</v>
      </c>
      <c r="BE35" s="4">
        <f t="shared" si="10"/>
        <v>0</v>
      </c>
      <c r="BF35" s="4">
        <f t="shared" si="11"/>
        <v>0</v>
      </c>
      <c r="BJ35" s="4">
        <f t="shared" si="12"/>
        <v>0</v>
      </c>
      <c r="BL35" s="4">
        <f t="shared" si="13"/>
        <v>0</v>
      </c>
    </row>
    <row r="36" spans="1:64" ht="15" customHeight="1" x14ac:dyDescent="0.25">
      <c r="A36" s="52">
        <v>556</v>
      </c>
      <c r="B36" s="53" t="s">
        <v>41</v>
      </c>
      <c r="C36" s="55">
        <v>30</v>
      </c>
      <c r="D36" s="5">
        <v>480000</v>
      </c>
      <c r="E36" s="1">
        <v>0</v>
      </c>
      <c r="F36" s="1">
        <f t="shared" si="15"/>
        <v>480000</v>
      </c>
      <c r="G36" s="2">
        <v>478511</v>
      </c>
      <c r="I36" s="99">
        <v>220000</v>
      </c>
      <c r="J36" s="99">
        <v>0</v>
      </c>
      <c r="K36" s="99">
        <f t="shared" ref="K36" si="20">I36+J36</f>
        <v>220000</v>
      </c>
      <c r="L36" s="138">
        <v>233891</v>
      </c>
      <c r="M36" s="127">
        <v>600221</v>
      </c>
      <c r="N36" s="127">
        <v>0</v>
      </c>
      <c r="O36" s="127">
        <f t="shared" si="2"/>
        <v>600221</v>
      </c>
      <c r="P36" s="128">
        <v>691176.56</v>
      </c>
      <c r="Q36" s="96">
        <v>435483</v>
      </c>
      <c r="R36" s="96">
        <v>0</v>
      </c>
      <c r="S36" s="96">
        <f t="shared" si="3"/>
        <v>435483</v>
      </c>
      <c r="T36" s="114">
        <v>442046</v>
      </c>
      <c r="U36" s="96">
        <v>180000</v>
      </c>
      <c r="V36" s="96">
        <v>0</v>
      </c>
      <c r="W36" s="96">
        <f t="shared" si="4"/>
        <v>180000</v>
      </c>
      <c r="X36" s="97">
        <v>133103.67999999999</v>
      </c>
      <c r="Y36" s="96">
        <v>504244</v>
      </c>
      <c r="Z36" s="96"/>
      <c r="AA36" s="96">
        <f t="shared" si="16"/>
        <v>504244</v>
      </c>
      <c r="AB36" s="114">
        <v>501529</v>
      </c>
      <c r="AC36" s="96">
        <v>346288</v>
      </c>
      <c r="AD36" s="132"/>
      <c r="AE36" s="143">
        <f t="shared" si="17"/>
        <v>346288</v>
      </c>
      <c r="AF36" s="141">
        <v>380933</v>
      </c>
      <c r="AG36" s="5">
        <v>43372</v>
      </c>
      <c r="AH36" s="1"/>
      <c r="AI36" s="6">
        <f t="shared" si="5"/>
        <v>43372</v>
      </c>
      <c r="AJ36" s="2">
        <v>50214</v>
      </c>
      <c r="AK36" s="5"/>
      <c r="AL36" s="1"/>
      <c r="AM36" s="6">
        <f t="shared" si="6"/>
        <v>0</v>
      </c>
      <c r="AN36" s="2"/>
      <c r="AO36" s="5"/>
      <c r="AP36" s="1"/>
      <c r="AQ36" s="6">
        <f t="shared" si="7"/>
        <v>0</v>
      </c>
      <c r="AR36" s="2"/>
      <c r="AS36" s="117">
        <v>0</v>
      </c>
      <c r="AT36" s="117">
        <v>0</v>
      </c>
      <c r="AU36" s="118">
        <v>0</v>
      </c>
      <c r="AV36" s="119">
        <v>0</v>
      </c>
      <c r="AW36" s="5"/>
      <c r="AX36" s="1">
        <v>0</v>
      </c>
      <c r="AY36" s="6">
        <v>0</v>
      </c>
      <c r="AZ36" s="2"/>
      <c r="BA36" s="1">
        <f t="shared" si="8"/>
        <v>2809608</v>
      </c>
      <c r="BB36" s="1">
        <f t="shared" si="8"/>
        <v>0</v>
      </c>
      <c r="BC36" s="1">
        <f t="shared" si="8"/>
        <v>2809608</v>
      </c>
      <c r="BD36" s="1">
        <f t="shared" si="9"/>
        <v>2911404.24</v>
      </c>
      <c r="BE36" s="4">
        <f t="shared" si="10"/>
        <v>2911404.24</v>
      </c>
      <c r="BF36" s="4">
        <f t="shared" si="11"/>
        <v>0</v>
      </c>
      <c r="BJ36" s="4">
        <f t="shared" si="12"/>
        <v>0</v>
      </c>
      <c r="BL36" s="4">
        <f t="shared" si="13"/>
        <v>2809608</v>
      </c>
    </row>
    <row r="37" spans="1:64" ht="0.75" customHeight="1" x14ac:dyDescent="0.25">
      <c r="A37" s="52">
        <v>557</v>
      </c>
      <c r="B37" s="53" t="s">
        <v>42</v>
      </c>
      <c r="C37" s="55">
        <v>31</v>
      </c>
      <c r="D37" s="5">
        <v>0</v>
      </c>
      <c r="E37" s="1">
        <v>0</v>
      </c>
      <c r="F37" s="1">
        <f t="shared" si="15"/>
        <v>0</v>
      </c>
      <c r="G37" s="2">
        <v>0</v>
      </c>
      <c r="I37" s="24"/>
      <c r="J37" s="24"/>
      <c r="K37" s="106">
        <f t="shared" si="18"/>
        <v>0</v>
      </c>
      <c r="L37" s="138"/>
      <c r="M37" s="127">
        <v>0</v>
      </c>
      <c r="N37" s="127">
        <v>0</v>
      </c>
      <c r="O37" s="127">
        <f t="shared" si="2"/>
        <v>0</v>
      </c>
      <c r="P37" s="128">
        <v>0</v>
      </c>
      <c r="Q37" s="96">
        <v>0</v>
      </c>
      <c r="R37" s="96">
        <v>0</v>
      </c>
      <c r="S37" s="96">
        <f t="shared" si="3"/>
        <v>0</v>
      </c>
      <c r="T37" s="114">
        <v>0</v>
      </c>
      <c r="U37" s="96">
        <v>0</v>
      </c>
      <c r="V37" s="96">
        <v>0</v>
      </c>
      <c r="W37" s="96">
        <f t="shared" si="4"/>
        <v>0</v>
      </c>
      <c r="X37" s="97">
        <v>0</v>
      </c>
      <c r="Y37" s="96"/>
      <c r="Z37" s="96"/>
      <c r="AA37" s="96">
        <f t="shared" si="16"/>
        <v>0</v>
      </c>
      <c r="AB37" s="114">
        <v>0</v>
      </c>
      <c r="AC37" s="96"/>
      <c r="AD37" s="132"/>
      <c r="AE37" s="143">
        <f t="shared" si="17"/>
        <v>0</v>
      </c>
      <c r="AF37" s="141"/>
      <c r="AG37" s="5"/>
      <c r="AH37" s="1"/>
      <c r="AI37" s="6">
        <f t="shared" si="5"/>
        <v>0</v>
      </c>
      <c r="AJ37" s="2"/>
      <c r="AK37" s="5"/>
      <c r="AL37" s="1"/>
      <c r="AM37" s="6">
        <f t="shared" si="6"/>
        <v>0</v>
      </c>
      <c r="AN37" s="2"/>
      <c r="AO37" s="5"/>
      <c r="AP37" s="1"/>
      <c r="AQ37" s="6">
        <f t="shared" si="7"/>
        <v>0</v>
      </c>
      <c r="AR37" s="2"/>
      <c r="AS37" s="117">
        <v>0</v>
      </c>
      <c r="AT37" s="117">
        <v>0</v>
      </c>
      <c r="AU37" s="118">
        <v>0</v>
      </c>
      <c r="AV37" s="119">
        <v>0</v>
      </c>
      <c r="AW37" s="5"/>
      <c r="AX37" s="1">
        <v>531900</v>
      </c>
      <c r="AY37" s="6">
        <v>531900</v>
      </c>
      <c r="AZ37" s="2"/>
      <c r="BA37" s="1">
        <f t="shared" si="8"/>
        <v>0</v>
      </c>
      <c r="BB37" s="1">
        <f t="shared" si="8"/>
        <v>531900</v>
      </c>
      <c r="BC37" s="1">
        <f t="shared" si="8"/>
        <v>531900</v>
      </c>
      <c r="BD37" s="1">
        <f t="shared" si="9"/>
        <v>0</v>
      </c>
      <c r="BE37" s="4">
        <f t="shared" si="10"/>
        <v>0</v>
      </c>
      <c r="BF37" s="4">
        <f t="shared" si="11"/>
        <v>0</v>
      </c>
      <c r="BJ37" s="4">
        <f t="shared" si="12"/>
        <v>531900</v>
      </c>
      <c r="BL37" s="4">
        <f t="shared" si="13"/>
        <v>0</v>
      </c>
    </row>
    <row r="38" spans="1:64" ht="18.75" customHeight="1" x14ac:dyDescent="0.25">
      <c r="A38" s="52">
        <v>558</v>
      </c>
      <c r="B38" s="53" t="s">
        <v>43</v>
      </c>
      <c r="C38" s="55">
        <v>32</v>
      </c>
      <c r="D38" s="1">
        <v>0</v>
      </c>
      <c r="E38" s="1">
        <v>0</v>
      </c>
      <c r="F38" s="1">
        <f t="shared" si="15"/>
        <v>0</v>
      </c>
      <c r="G38" s="2">
        <v>-12026.34</v>
      </c>
      <c r="I38" s="99"/>
      <c r="J38" s="99">
        <v>0</v>
      </c>
      <c r="K38" s="99">
        <f t="shared" si="18"/>
        <v>0</v>
      </c>
      <c r="L38" s="138"/>
      <c r="M38" s="127">
        <v>0</v>
      </c>
      <c r="N38" s="127">
        <v>0</v>
      </c>
      <c r="O38" s="127">
        <f t="shared" si="2"/>
        <v>0</v>
      </c>
      <c r="P38" s="128">
        <v>0</v>
      </c>
      <c r="Q38" s="96">
        <v>0</v>
      </c>
      <c r="R38" s="96">
        <v>0</v>
      </c>
      <c r="S38" s="96">
        <f t="shared" si="3"/>
        <v>0</v>
      </c>
      <c r="T38" s="114">
        <v>0</v>
      </c>
      <c r="U38" s="96">
        <v>0</v>
      </c>
      <c r="V38" s="96">
        <v>0</v>
      </c>
      <c r="W38" s="96">
        <f t="shared" si="4"/>
        <v>0</v>
      </c>
      <c r="X38" s="97">
        <v>0</v>
      </c>
      <c r="Y38" s="96"/>
      <c r="Z38" s="96"/>
      <c r="AA38" s="96">
        <f t="shared" si="16"/>
        <v>0</v>
      </c>
      <c r="AB38" s="114">
        <v>0</v>
      </c>
      <c r="AC38" s="96"/>
      <c r="AD38" s="132"/>
      <c r="AE38" s="143">
        <f>SUM(AC38:AD38)</f>
        <v>0</v>
      </c>
      <c r="AF38" s="141"/>
      <c r="AG38" s="1"/>
      <c r="AH38" s="1"/>
      <c r="AI38" s="6">
        <f t="shared" si="5"/>
        <v>0</v>
      </c>
      <c r="AJ38" s="2">
        <v>-765.79</v>
      </c>
      <c r="AK38" s="1"/>
      <c r="AL38" s="1"/>
      <c r="AM38" s="6">
        <f t="shared" si="6"/>
        <v>0</v>
      </c>
      <c r="AN38" s="2"/>
      <c r="AO38" s="1"/>
      <c r="AP38" s="1"/>
      <c r="AQ38" s="6">
        <f t="shared" si="7"/>
        <v>0</v>
      </c>
      <c r="AR38" s="2"/>
      <c r="AS38" s="117">
        <v>0</v>
      </c>
      <c r="AT38" s="117">
        <v>0</v>
      </c>
      <c r="AU38" s="118">
        <v>0</v>
      </c>
      <c r="AV38" s="119">
        <v>0</v>
      </c>
      <c r="AW38" s="1"/>
      <c r="AX38" s="1"/>
      <c r="AY38" s="6"/>
      <c r="AZ38" s="2"/>
      <c r="BA38" s="1">
        <f t="shared" si="8"/>
        <v>0</v>
      </c>
      <c r="BB38" s="1">
        <f t="shared" si="8"/>
        <v>0</v>
      </c>
      <c r="BC38" s="1">
        <f t="shared" si="8"/>
        <v>0</v>
      </c>
      <c r="BD38" s="1">
        <f t="shared" si="9"/>
        <v>-12792.130000000001</v>
      </c>
      <c r="BE38" s="4">
        <f t="shared" si="10"/>
        <v>-12792.130000000001</v>
      </c>
      <c r="BF38" s="4">
        <f t="shared" si="11"/>
        <v>0</v>
      </c>
      <c r="BJ38" s="4">
        <f t="shared" si="12"/>
        <v>0</v>
      </c>
      <c r="BL38" s="4">
        <f t="shared" si="13"/>
        <v>0</v>
      </c>
    </row>
    <row r="39" spans="1:64" ht="17.25" customHeight="1" x14ac:dyDescent="0.25">
      <c r="A39" s="52">
        <v>561</v>
      </c>
      <c r="B39" s="53" t="s">
        <v>44</v>
      </c>
      <c r="C39" s="55">
        <v>33</v>
      </c>
      <c r="D39" s="1">
        <v>0</v>
      </c>
      <c r="E39" s="1">
        <v>0</v>
      </c>
      <c r="F39" s="1">
        <f t="shared" si="15"/>
        <v>0</v>
      </c>
      <c r="G39" s="2">
        <v>0</v>
      </c>
      <c r="I39" s="18"/>
      <c r="J39" s="18"/>
      <c r="K39" s="102">
        <f t="shared" si="18"/>
        <v>0</v>
      </c>
      <c r="L39" s="137"/>
      <c r="M39" s="127">
        <v>0</v>
      </c>
      <c r="N39" s="127">
        <v>0</v>
      </c>
      <c r="O39" s="127">
        <f t="shared" si="2"/>
        <v>0</v>
      </c>
      <c r="P39" s="128">
        <v>0</v>
      </c>
      <c r="Q39" s="96">
        <v>0</v>
      </c>
      <c r="R39" s="96">
        <v>0</v>
      </c>
      <c r="S39" s="96">
        <f t="shared" si="3"/>
        <v>0</v>
      </c>
      <c r="T39" s="114">
        <v>0</v>
      </c>
      <c r="U39" s="96">
        <v>0</v>
      </c>
      <c r="V39" s="96">
        <v>0</v>
      </c>
      <c r="W39" s="96">
        <f t="shared" si="4"/>
        <v>0</v>
      </c>
      <c r="X39" s="97">
        <v>0</v>
      </c>
      <c r="Y39" s="96"/>
      <c r="Z39" s="96"/>
      <c r="AA39" s="96">
        <f t="shared" si="16"/>
        <v>0</v>
      </c>
      <c r="AB39" s="114">
        <v>0</v>
      </c>
      <c r="AC39" s="96"/>
      <c r="AD39" s="132"/>
      <c r="AE39" s="143">
        <f>SUM(AC39:AD39)</f>
        <v>0</v>
      </c>
      <c r="AF39" s="141"/>
      <c r="AG39" s="1"/>
      <c r="AH39" s="1"/>
      <c r="AI39" s="6">
        <f t="shared" si="5"/>
        <v>0</v>
      </c>
      <c r="AJ39" s="2">
        <v>0</v>
      </c>
      <c r="AK39" s="1"/>
      <c r="AL39" s="1"/>
      <c r="AM39" s="6">
        <f t="shared" si="6"/>
        <v>0</v>
      </c>
      <c r="AN39" s="2"/>
      <c r="AO39" s="1"/>
      <c r="AP39" s="1"/>
      <c r="AQ39" s="6">
        <f t="shared" si="7"/>
        <v>0</v>
      </c>
      <c r="AR39" s="2"/>
      <c r="AS39" s="117">
        <v>0</v>
      </c>
      <c r="AT39" s="117">
        <v>0</v>
      </c>
      <c r="AU39" s="118">
        <v>0</v>
      </c>
      <c r="AV39" s="119">
        <v>0</v>
      </c>
      <c r="AW39" s="1"/>
      <c r="AX39" s="1"/>
      <c r="AY39" s="6"/>
      <c r="AZ39" s="2"/>
      <c r="BA39" s="1">
        <f t="shared" si="8"/>
        <v>0</v>
      </c>
      <c r="BB39" s="1">
        <f t="shared" si="8"/>
        <v>0</v>
      </c>
      <c r="BC39" s="1">
        <f t="shared" si="8"/>
        <v>0</v>
      </c>
      <c r="BD39" s="1">
        <f t="shared" si="9"/>
        <v>0</v>
      </c>
      <c r="BE39" s="4">
        <f t="shared" si="10"/>
        <v>0</v>
      </c>
      <c r="BF39" s="4">
        <f t="shared" si="11"/>
        <v>0</v>
      </c>
      <c r="BJ39" s="4">
        <f t="shared" si="12"/>
        <v>0</v>
      </c>
      <c r="BL39" s="4">
        <f t="shared" si="13"/>
        <v>0</v>
      </c>
    </row>
    <row r="40" spans="1:64" ht="15" customHeight="1" x14ac:dyDescent="0.25">
      <c r="A40" s="52">
        <v>562</v>
      </c>
      <c r="B40" s="53" t="s">
        <v>45</v>
      </c>
      <c r="C40" s="55">
        <v>34</v>
      </c>
      <c r="D40" s="1">
        <v>22000</v>
      </c>
      <c r="E40" s="1">
        <v>0</v>
      </c>
      <c r="F40" s="1">
        <f t="shared" si="15"/>
        <v>22000</v>
      </c>
      <c r="G40" s="2">
        <v>25081.98</v>
      </c>
      <c r="I40" s="99">
        <v>43890</v>
      </c>
      <c r="J40" s="99">
        <v>320</v>
      </c>
      <c r="K40" s="99">
        <f t="shared" si="18"/>
        <v>44210</v>
      </c>
      <c r="L40" s="137">
        <v>56726</v>
      </c>
      <c r="M40" s="127">
        <v>12872</v>
      </c>
      <c r="N40" s="127">
        <v>0</v>
      </c>
      <c r="O40" s="127">
        <f t="shared" si="2"/>
        <v>12872</v>
      </c>
      <c r="P40" s="128">
        <v>5719.81</v>
      </c>
      <c r="Q40" s="96">
        <v>15710</v>
      </c>
      <c r="R40" s="96">
        <v>0</v>
      </c>
      <c r="S40" s="96">
        <f t="shared" si="3"/>
        <v>15710</v>
      </c>
      <c r="T40" s="114">
        <v>15473.44</v>
      </c>
      <c r="U40" s="96">
        <v>0</v>
      </c>
      <c r="V40" s="96">
        <v>0</v>
      </c>
      <c r="W40" s="96">
        <f t="shared" si="4"/>
        <v>0</v>
      </c>
      <c r="X40" s="97">
        <v>13872.47</v>
      </c>
      <c r="Y40" s="96">
        <v>8000</v>
      </c>
      <c r="Z40" s="96"/>
      <c r="AA40" s="96">
        <v>8000</v>
      </c>
      <c r="AB40" s="114">
        <v>11929</v>
      </c>
      <c r="AC40" s="96"/>
      <c r="AD40" s="132"/>
      <c r="AE40" s="143">
        <v>0</v>
      </c>
      <c r="AF40" s="135">
        <v>34017</v>
      </c>
      <c r="AG40" s="1">
        <v>90000</v>
      </c>
      <c r="AH40" s="1"/>
      <c r="AI40" s="6">
        <f t="shared" si="5"/>
        <v>90000</v>
      </c>
      <c r="AJ40" s="2">
        <v>70752</v>
      </c>
      <c r="AK40" s="1">
        <v>0</v>
      </c>
      <c r="AL40" s="1">
        <v>0</v>
      </c>
      <c r="AM40" s="6">
        <f t="shared" si="6"/>
        <v>0</v>
      </c>
      <c r="AN40" s="2"/>
      <c r="AO40" s="1"/>
      <c r="AP40" s="1"/>
      <c r="AQ40" s="6">
        <f t="shared" si="7"/>
        <v>0</v>
      </c>
      <c r="AR40" s="2"/>
      <c r="AS40" s="117">
        <v>0</v>
      </c>
      <c r="AT40" s="117">
        <v>0</v>
      </c>
      <c r="AU40" s="118">
        <v>0</v>
      </c>
      <c r="AV40" s="119">
        <v>0</v>
      </c>
      <c r="AW40" s="1"/>
      <c r="AX40" s="1">
        <v>0</v>
      </c>
      <c r="AY40" s="6"/>
      <c r="AZ40" s="2"/>
      <c r="BA40" s="1">
        <f t="shared" si="8"/>
        <v>192472</v>
      </c>
      <c r="BB40" s="1">
        <f t="shared" si="8"/>
        <v>320</v>
      </c>
      <c r="BC40" s="1">
        <f t="shared" si="8"/>
        <v>192792</v>
      </c>
      <c r="BD40" s="1">
        <v>233571.39</v>
      </c>
      <c r="BE40" s="4">
        <f t="shared" si="10"/>
        <v>233571.7</v>
      </c>
      <c r="BF40" s="4">
        <f t="shared" si="11"/>
        <v>0.30999999999767169</v>
      </c>
      <c r="BJ40" s="4">
        <f t="shared" si="12"/>
        <v>320</v>
      </c>
      <c r="BL40" s="4">
        <f t="shared" si="13"/>
        <v>192472</v>
      </c>
    </row>
    <row r="41" spans="1:64" ht="0.75" customHeight="1" x14ac:dyDescent="0.25">
      <c r="A41" s="52">
        <v>563</v>
      </c>
      <c r="B41" s="53" t="s">
        <v>46</v>
      </c>
      <c r="C41" s="55">
        <v>35</v>
      </c>
      <c r="D41" s="1">
        <v>0</v>
      </c>
      <c r="E41" s="1">
        <v>0</v>
      </c>
      <c r="F41" s="1">
        <f t="shared" ref="F41:F43" si="21">SUM(D41:E41)</f>
        <v>0</v>
      </c>
      <c r="G41" s="2">
        <v>0</v>
      </c>
      <c r="I41" s="18"/>
      <c r="J41" s="18"/>
      <c r="K41" s="102">
        <f t="shared" si="18"/>
        <v>0</v>
      </c>
      <c r="L41" s="103"/>
      <c r="M41" s="127">
        <v>0</v>
      </c>
      <c r="N41" s="127">
        <v>0</v>
      </c>
      <c r="O41" s="127">
        <f t="shared" si="2"/>
        <v>0</v>
      </c>
      <c r="P41" s="128">
        <v>0</v>
      </c>
      <c r="Q41" s="96">
        <v>15710</v>
      </c>
      <c r="R41" s="96">
        <v>0</v>
      </c>
      <c r="S41" s="96">
        <f t="shared" si="3"/>
        <v>15710</v>
      </c>
      <c r="T41" s="114">
        <v>15473.44</v>
      </c>
      <c r="U41" s="96">
        <v>0</v>
      </c>
      <c r="V41" s="96">
        <v>0</v>
      </c>
      <c r="W41" s="96">
        <f t="shared" si="4"/>
        <v>0</v>
      </c>
      <c r="X41" s="97">
        <v>13872.47</v>
      </c>
      <c r="Y41" s="96">
        <v>8000</v>
      </c>
      <c r="Z41" s="96"/>
      <c r="AA41" s="96">
        <f>SUM(Y41:Z41)</f>
        <v>8000</v>
      </c>
      <c r="AB41" s="114">
        <v>11928.73</v>
      </c>
      <c r="AC41" s="96"/>
      <c r="AD41" s="132"/>
      <c r="AE41" s="133">
        <v>0</v>
      </c>
      <c r="AF41" s="135">
        <v>0</v>
      </c>
      <c r="AG41" s="1">
        <f>SUM(AG40)</f>
        <v>90000</v>
      </c>
      <c r="AH41" s="1"/>
      <c r="AI41" s="6"/>
      <c r="AJ41" s="2"/>
      <c r="AK41" s="1">
        <f>SUM(AK7:AK40)</f>
        <v>75176</v>
      </c>
      <c r="AL41" s="1">
        <f>SUM(AL7:AL40)</f>
        <v>4500</v>
      </c>
      <c r="AM41" s="6">
        <f t="shared" ref="AM41:AM45" si="22">SUM(AK41:AL41)</f>
        <v>79676</v>
      </c>
      <c r="AN41" s="2"/>
      <c r="AO41" s="1"/>
      <c r="AP41" s="1"/>
      <c r="AQ41" s="6">
        <f>SUM(AQ7:AQ40)</f>
        <v>315304</v>
      </c>
      <c r="AR41" s="2"/>
      <c r="AS41" s="117">
        <v>0</v>
      </c>
      <c r="AT41" s="117">
        <v>0</v>
      </c>
      <c r="AU41" s="118">
        <v>0</v>
      </c>
      <c r="AV41" s="119">
        <v>0</v>
      </c>
      <c r="AW41" s="1"/>
      <c r="AX41" s="1">
        <v>531900</v>
      </c>
      <c r="AY41" s="6">
        <v>531900</v>
      </c>
      <c r="AZ41" s="2"/>
      <c r="BA41" s="1">
        <f t="shared" si="8"/>
        <v>188886</v>
      </c>
      <c r="BB41" s="1"/>
      <c r="BC41" s="1"/>
      <c r="BD41" s="1"/>
      <c r="BE41" s="4">
        <f t="shared" si="10"/>
        <v>41274.639999999999</v>
      </c>
      <c r="BF41" s="4">
        <f t="shared" si="11"/>
        <v>41274.639999999999</v>
      </c>
      <c r="BJ41" s="4">
        <f t="shared" si="12"/>
        <v>536400</v>
      </c>
      <c r="BL41" s="4">
        <f t="shared" si="13"/>
        <v>188886</v>
      </c>
    </row>
    <row r="42" spans="1:64" ht="15" hidden="1" customHeight="1" x14ac:dyDescent="0.25">
      <c r="A42" s="52">
        <v>565</v>
      </c>
      <c r="B42" s="53" t="s">
        <v>86</v>
      </c>
      <c r="C42" s="55">
        <v>36</v>
      </c>
      <c r="D42" s="1">
        <v>0</v>
      </c>
      <c r="E42" s="1">
        <v>0</v>
      </c>
      <c r="F42" s="1">
        <f t="shared" si="21"/>
        <v>0</v>
      </c>
      <c r="G42" s="2">
        <v>0</v>
      </c>
      <c r="I42" s="18"/>
      <c r="J42" s="18"/>
      <c r="K42" s="102">
        <f t="shared" si="18"/>
        <v>0</v>
      </c>
      <c r="L42" s="104"/>
      <c r="M42" s="127">
        <v>0</v>
      </c>
      <c r="N42" s="127">
        <v>0</v>
      </c>
      <c r="O42" s="127">
        <f t="shared" si="2"/>
        <v>0</v>
      </c>
      <c r="P42" s="128">
        <v>0</v>
      </c>
      <c r="Q42" s="1"/>
      <c r="R42" s="1"/>
      <c r="S42" s="6">
        <f t="shared" ref="S42:S46" si="23">Q42+R42</f>
        <v>0</v>
      </c>
      <c r="T42" s="2"/>
      <c r="U42" s="96">
        <v>0</v>
      </c>
      <c r="V42" s="96">
        <v>0</v>
      </c>
      <c r="W42" s="96">
        <f t="shared" si="4"/>
        <v>0</v>
      </c>
      <c r="X42" s="98">
        <v>0</v>
      </c>
      <c r="Y42" s="18"/>
      <c r="Z42" s="18"/>
      <c r="AA42" s="17">
        <f t="shared" ref="AA42:AA45" si="24">SUM(Y42:Z42)</f>
        <v>0</v>
      </c>
      <c r="AB42" s="7"/>
      <c r="AC42" s="96"/>
      <c r="AD42" s="132"/>
      <c r="AE42" s="134">
        <f>SUM(AE7:AE40)</f>
        <v>4633046</v>
      </c>
      <c r="AF42" s="135"/>
      <c r="AG42" s="1"/>
      <c r="AH42" s="1"/>
      <c r="AI42" s="6"/>
      <c r="AJ42" s="2"/>
      <c r="AK42" s="1"/>
      <c r="AL42" s="1"/>
      <c r="AM42" s="6">
        <f t="shared" si="22"/>
        <v>0</v>
      </c>
      <c r="AN42" s="2"/>
      <c r="AO42" s="1"/>
      <c r="AP42" s="1"/>
      <c r="AQ42" s="6"/>
      <c r="AR42" s="2"/>
      <c r="AS42" s="117">
        <v>0</v>
      </c>
      <c r="AT42" s="117">
        <v>0</v>
      </c>
      <c r="AU42" s="118">
        <v>0</v>
      </c>
      <c r="AV42" s="119">
        <v>0</v>
      </c>
      <c r="AW42" s="1"/>
      <c r="AX42" s="1">
        <v>531900</v>
      </c>
      <c r="AY42" s="6">
        <v>531900</v>
      </c>
      <c r="AZ42" s="2"/>
      <c r="BA42" s="1">
        <f t="shared" si="8"/>
        <v>0</v>
      </c>
      <c r="BB42" s="1"/>
      <c r="BC42" s="1"/>
      <c r="BD42" s="1"/>
      <c r="BE42" s="4">
        <f t="shared" si="10"/>
        <v>0</v>
      </c>
      <c r="BF42" s="4">
        <f t="shared" si="11"/>
        <v>0</v>
      </c>
      <c r="BJ42" s="4">
        <f t="shared" si="12"/>
        <v>531900</v>
      </c>
      <c r="BL42" s="4">
        <f t="shared" si="13"/>
        <v>0</v>
      </c>
    </row>
    <row r="43" spans="1:64" ht="15" hidden="1" customHeight="1" x14ac:dyDescent="0.25">
      <c r="A43" s="52">
        <v>567</v>
      </c>
      <c r="B43" s="53" t="s">
        <v>47</v>
      </c>
      <c r="C43" s="55">
        <v>37</v>
      </c>
      <c r="D43" s="1">
        <v>0</v>
      </c>
      <c r="E43" s="1">
        <v>0</v>
      </c>
      <c r="F43" s="1">
        <f t="shared" si="21"/>
        <v>0</v>
      </c>
      <c r="G43" s="2">
        <v>0</v>
      </c>
      <c r="I43" s="107"/>
      <c r="J43" s="107"/>
      <c r="K43" s="102">
        <f t="shared" si="18"/>
        <v>0</v>
      </c>
      <c r="L43" s="103"/>
      <c r="M43" s="127">
        <v>0</v>
      </c>
      <c r="N43" s="127">
        <v>0</v>
      </c>
      <c r="O43" s="127">
        <f t="shared" si="2"/>
        <v>0</v>
      </c>
      <c r="P43" s="128">
        <v>0</v>
      </c>
      <c r="Q43" s="1"/>
      <c r="R43" s="1"/>
      <c r="S43" s="6">
        <f t="shared" si="23"/>
        <v>0</v>
      </c>
      <c r="T43" s="2"/>
      <c r="U43" s="96">
        <v>0</v>
      </c>
      <c r="V43" s="96">
        <v>0</v>
      </c>
      <c r="W43" s="96">
        <f t="shared" si="4"/>
        <v>0</v>
      </c>
      <c r="X43" s="98">
        <v>0</v>
      </c>
      <c r="Y43" s="18"/>
      <c r="Z43" s="18"/>
      <c r="AA43" s="17">
        <f t="shared" si="24"/>
        <v>0</v>
      </c>
      <c r="AB43" s="7"/>
      <c r="AC43" s="1"/>
      <c r="AD43" s="1"/>
      <c r="AE43" s="31">
        <f t="shared" ref="AE43:AE45" si="25">AC43+AD43</f>
        <v>0</v>
      </c>
      <c r="AF43" s="33"/>
      <c r="AG43" s="1"/>
      <c r="AH43" s="1"/>
      <c r="AI43" s="6"/>
      <c r="AJ43" s="2"/>
      <c r="AK43" s="1"/>
      <c r="AL43" s="1"/>
      <c r="AM43" s="6">
        <f t="shared" si="22"/>
        <v>0</v>
      </c>
      <c r="AN43" s="2"/>
      <c r="AO43" s="1"/>
      <c r="AP43" s="1"/>
      <c r="AQ43" s="6"/>
      <c r="AR43" s="2"/>
      <c r="AS43" s="122">
        <v>0</v>
      </c>
      <c r="AT43" s="122">
        <v>0</v>
      </c>
      <c r="AU43" s="123">
        <v>0</v>
      </c>
      <c r="AV43" s="124">
        <v>0</v>
      </c>
      <c r="AW43" s="1"/>
      <c r="AX43" s="1">
        <v>531900</v>
      </c>
      <c r="AY43" s="6">
        <v>531900</v>
      </c>
      <c r="AZ43" s="2"/>
      <c r="BA43" s="1">
        <f t="shared" si="8"/>
        <v>0</v>
      </c>
      <c r="BB43" s="1"/>
      <c r="BC43" s="1"/>
      <c r="BD43" s="1"/>
      <c r="BE43" s="4">
        <f t="shared" si="10"/>
        <v>0</v>
      </c>
      <c r="BF43" s="4">
        <f t="shared" si="11"/>
        <v>0</v>
      </c>
      <c r="BJ43" s="4">
        <f t="shared" si="12"/>
        <v>531900</v>
      </c>
      <c r="BL43" s="4">
        <f t="shared" si="13"/>
        <v>0</v>
      </c>
    </row>
    <row r="44" spans="1:64" ht="12.75" hidden="1" customHeight="1" x14ac:dyDescent="0.2">
      <c r="A44" s="52">
        <v>563</v>
      </c>
      <c r="B44" s="53" t="s">
        <v>46</v>
      </c>
      <c r="C44" s="55">
        <v>36</v>
      </c>
      <c r="D44" s="17"/>
      <c r="E44" s="17"/>
      <c r="F44" s="6">
        <f t="shared" ref="F44:F45" si="26">SUM(D44:E44)</f>
        <v>0</v>
      </c>
      <c r="G44" s="7"/>
      <c r="I44" s="99">
        <v>43890</v>
      </c>
      <c r="J44" s="99">
        <v>320</v>
      </c>
      <c r="K44" s="99">
        <f t="shared" si="18"/>
        <v>44210</v>
      </c>
      <c r="L44" s="105">
        <v>56726</v>
      </c>
      <c r="M44" s="129"/>
      <c r="N44" s="129"/>
      <c r="O44" s="129"/>
      <c r="P44" s="129"/>
      <c r="Q44" s="17"/>
      <c r="R44" s="17"/>
      <c r="S44" s="6">
        <f t="shared" si="23"/>
        <v>0</v>
      </c>
      <c r="T44" s="7"/>
      <c r="U44" s="17"/>
      <c r="V44" s="17"/>
      <c r="W44" s="17"/>
      <c r="X44" s="7"/>
      <c r="Y44" s="32"/>
      <c r="Z44" s="32"/>
      <c r="AA44" s="17">
        <f t="shared" si="24"/>
        <v>0</v>
      </c>
      <c r="AB44" s="10"/>
      <c r="AC44" s="17"/>
      <c r="AD44" s="17"/>
      <c r="AE44" s="31">
        <f t="shared" si="25"/>
        <v>0</v>
      </c>
      <c r="AF44" s="33">
        <v>20147</v>
      </c>
      <c r="AG44" s="17"/>
      <c r="AH44" s="17"/>
      <c r="AI44" s="6"/>
      <c r="AJ44" s="7"/>
      <c r="AK44" s="17"/>
      <c r="AL44" s="17"/>
      <c r="AM44" s="6">
        <f t="shared" si="22"/>
        <v>0</v>
      </c>
      <c r="AN44" s="7"/>
      <c r="AO44" s="17"/>
      <c r="AP44" s="17"/>
      <c r="AQ44" s="6"/>
      <c r="AR44" s="7"/>
      <c r="AS44" s="17"/>
      <c r="AT44" s="17"/>
      <c r="AU44" s="17"/>
      <c r="AV44" s="7"/>
      <c r="AW44" s="17"/>
      <c r="AX44" s="17">
        <v>531900</v>
      </c>
      <c r="AY44" s="6">
        <v>531900</v>
      </c>
      <c r="AZ44" s="7"/>
      <c r="BA44" s="1">
        <f t="shared" si="8"/>
        <v>43890</v>
      </c>
      <c r="BB44" s="17"/>
      <c r="BC44" s="17"/>
      <c r="BD44" s="1"/>
      <c r="BE44" s="4">
        <f t="shared" si="10"/>
        <v>76873</v>
      </c>
      <c r="BF44" s="4">
        <f t="shared" si="11"/>
        <v>76873</v>
      </c>
      <c r="BJ44" s="4">
        <f t="shared" si="12"/>
        <v>532220</v>
      </c>
      <c r="BL44" s="4">
        <f t="shared" si="13"/>
        <v>43890</v>
      </c>
    </row>
    <row r="45" spans="1:64" ht="15" hidden="1" customHeight="1" x14ac:dyDescent="0.2">
      <c r="A45" s="52">
        <v>567</v>
      </c>
      <c r="B45" s="53" t="s">
        <v>47</v>
      </c>
      <c r="C45" s="55">
        <v>37</v>
      </c>
      <c r="D45" s="17"/>
      <c r="E45" s="17"/>
      <c r="F45" s="6">
        <f t="shared" si="26"/>
        <v>0</v>
      </c>
      <c r="G45" s="7"/>
      <c r="I45" s="18"/>
      <c r="J45" s="18"/>
      <c r="K45" s="18"/>
      <c r="L45" s="7"/>
      <c r="M45" s="17"/>
      <c r="N45" s="17"/>
      <c r="O45" s="17"/>
      <c r="P45" s="130"/>
      <c r="Q45" s="17">
        <v>0</v>
      </c>
      <c r="R45" s="17">
        <v>0</v>
      </c>
      <c r="S45" s="6">
        <f t="shared" si="23"/>
        <v>0</v>
      </c>
      <c r="T45" s="7"/>
      <c r="U45" s="17"/>
      <c r="V45" s="17"/>
      <c r="W45" s="17"/>
      <c r="X45" s="7"/>
      <c r="Y45" s="17"/>
      <c r="Z45" s="17"/>
      <c r="AA45" s="17">
        <f t="shared" si="24"/>
        <v>0</v>
      </c>
      <c r="AB45" s="7"/>
      <c r="AC45" s="17">
        <v>0</v>
      </c>
      <c r="AD45" s="17">
        <v>0</v>
      </c>
      <c r="AE45" s="31">
        <f t="shared" si="25"/>
        <v>0</v>
      </c>
      <c r="AF45" s="7">
        <v>0</v>
      </c>
      <c r="AG45" s="17"/>
      <c r="AH45" s="17"/>
      <c r="AI45" s="6"/>
      <c r="AJ45" s="7"/>
      <c r="AK45" s="17"/>
      <c r="AL45" s="17"/>
      <c r="AM45" s="6">
        <f t="shared" si="22"/>
        <v>0</v>
      </c>
      <c r="AN45" s="7"/>
      <c r="AO45" s="17"/>
      <c r="AP45" s="17"/>
      <c r="AQ45" s="6"/>
      <c r="AR45" s="7"/>
      <c r="AS45" s="17"/>
      <c r="AT45" s="17"/>
      <c r="AU45" s="17"/>
      <c r="AV45" s="7"/>
      <c r="AW45" s="17"/>
      <c r="AX45" s="17">
        <v>0</v>
      </c>
      <c r="AY45" s="6">
        <v>0</v>
      </c>
      <c r="AZ45" s="7">
        <v>0</v>
      </c>
      <c r="BA45" s="1">
        <f t="shared" si="8"/>
        <v>0</v>
      </c>
      <c r="BB45" s="17"/>
      <c r="BC45" s="17"/>
      <c r="BD45" s="1"/>
      <c r="BE45" s="4">
        <f t="shared" si="10"/>
        <v>0</v>
      </c>
      <c r="BF45" s="4">
        <f t="shared" si="11"/>
        <v>0</v>
      </c>
      <c r="BJ45" s="4">
        <f t="shared" si="12"/>
        <v>0</v>
      </c>
      <c r="BL45" s="4">
        <f t="shared" si="13"/>
        <v>0</v>
      </c>
    </row>
    <row r="46" spans="1:64" ht="22.15" customHeight="1" x14ac:dyDescent="0.25">
      <c r="A46" s="154" t="s">
        <v>48</v>
      </c>
      <c r="B46" s="154"/>
      <c r="C46" s="63">
        <v>38</v>
      </c>
      <c r="D46" s="8">
        <f>D7+D8+D9+D10+D11+D12+D13+D14+D15+D16+D17+D18+D19+D20+D21+D28+D30+D31+D36+D40</f>
        <v>13603833</v>
      </c>
      <c r="E46" s="8">
        <f t="shared" ref="E46:F46" si="27">E7+E8+E9+E10+E11+E12+E13+E14+E15+E16+E17+E18+E19+E20+E21+E28+E30+E31+E36+E40</f>
        <v>1556027</v>
      </c>
      <c r="F46" s="8">
        <f t="shared" si="27"/>
        <v>15159860</v>
      </c>
      <c r="G46" s="8">
        <f>G7+G8+G9+G10+G11+G12+G13+G14+G15+G16+G17+G18+G19+G20+G21+G22+G23+G24+G25+G26+G27+G28+G29+G30+G31+G32+G33+G34+G35+G36+G38+G39+G40</f>
        <v>14198064.050000001</v>
      </c>
      <c r="I46" s="8">
        <f>I7+I8+I9+I10+I11+I12+I13+I14+I15+I16+I17+I18+I19+I20+I21+I28+I30+I31+I36+I40</f>
        <v>6659662</v>
      </c>
      <c r="J46" s="8">
        <f t="shared" ref="J46:K46" si="28">J7+J8+J9+J10+J11+J12+J13+J14+J15+J16+J17+J18+J19+J20+J21+J28+J30+J31+J36+J40</f>
        <v>325960</v>
      </c>
      <c r="K46" s="8">
        <f t="shared" si="28"/>
        <v>6985622</v>
      </c>
      <c r="L46" s="8">
        <f>L7+L8+L9+L10+L11+L12+L13+L14+L15+L16+L17+L18+L19+L20+L21+L22+L23+L24+L25+L26+L27+L28+L29+L30+L31+L32+L33+L34+L35+L36+L38+L39+L40</f>
        <v>6712334.7600000016</v>
      </c>
      <c r="M46" s="131">
        <f>M7+M8+M9+M10+M11+M12+M13+M14+M15+M16+M17+M18+M19+M20+M21+M28+M30+M31+M36+M40</f>
        <v>14755395</v>
      </c>
      <c r="N46" s="131">
        <f t="shared" ref="N46:O46" si="29">N7+N8+N9+N10+N11+N12+N13+N14+N15+N16+N17+N18+N19+N20+N21+N28+N30+N31+N36+N40</f>
        <v>516586</v>
      </c>
      <c r="O46" s="131">
        <f t="shared" si="29"/>
        <v>15271981</v>
      </c>
      <c r="P46" s="131">
        <f>P7+P8+P9+P10+P11+P12+P13+P14+P15+P16+P17+P18+P19+P20+P21+P22+P23+P24+P25+P26+P27+P28+P29+P30+P31+P32+P33+P34+P35+P36+P38+P39+P40</f>
        <v>14957256.750000004</v>
      </c>
      <c r="Q46" s="8">
        <f>Q7+Q8+Q9+Q10+Q11+Q12+Q13+Q14+Q15+Q16+Q17+Q18+Q19+Q20+Q21+Q22+Q23+Q24+Q25+Q26+Q27+Q28+Q29+Q30+Q31+Q32+Q33+Q34+Q35+Q36+Q38+Q39+Q40</f>
        <v>15407415</v>
      </c>
      <c r="R46" s="8">
        <f>SUM(R7:R45)</f>
        <v>385497</v>
      </c>
      <c r="S46" s="140">
        <f t="shared" si="23"/>
        <v>15792912</v>
      </c>
      <c r="T46" s="139">
        <f>T7+T8+T9+T10+T11+T12+T13+T14+T15+T16+T17+T18+T19+T20+T21+T22+T23+T24+T25+T26+T27+T28+T29+T30+T31+T32+T33+T34+T35+T36+T38+T39+T40</f>
        <v>16030530.939999998</v>
      </c>
      <c r="U46" s="8">
        <f>U7+U8+U9+U10+U11+U12+U13+U14+U15+U16+U17+U18+U19+U20+U21+U28+U30+U31+U36+U40</f>
        <v>4888200</v>
      </c>
      <c r="V46" s="8">
        <f t="shared" ref="V46:W46" si="30">V7+V8+V9+V10+V11+V12+V13+V14+V15+V16+V17+V18+V19+V20+V21+V28+V30+V31+V36+V40</f>
        <v>51000</v>
      </c>
      <c r="W46" s="8">
        <f t="shared" si="30"/>
        <v>4939200</v>
      </c>
      <c r="X46" s="8">
        <f>X7+X8+X9+X10+X11+X12+X13+X14+X15+X16+X17+X18+X19+X20+X21+X22+X23+X24+X25+X26+X27+X28+X29+X30+X31+X32+X33+X34+X35+X36+X38+X39+X40</f>
        <v>4633151.1400000006</v>
      </c>
      <c r="Y46" s="8">
        <f>Y7+Y8+Y9+Y10+Y11+Y12+Y13+Y14+Y15+Y16+Y17+Y18+Y19+Y20+Y21+Y22+Y23+Y24+Y25+Y26+Y27+Y28+Y29+Y30+Y31+Y32+Y33+Y34+Y35+Y36+Y38+Y39+Y40</f>
        <v>14693847.750299998</v>
      </c>
      <c r="Z46" s="8">
        <f t="shared" ref="Z46:AA46" si="31">Z7+Z8+Z9+Z10+Z11+Z12+Z13+Z14+Z15+Z16+Z17+Z18+Z19+Z20+Z21+Z28+Z30+Z31+Z36+Z40</f>
        <v>580668</v>
      </c>
      <c r="AA46" s="8">
        <f t="shared" si="31"/>
        <v>15274515.750299998</v>
      </c>
      <c r="AB46" s="8">
        <f>AB7+AB8+AB9+AB10+AB11+AB12+AB13+AB14+AB15+AB16+AB17+AB18+AB19+AB20+AB21+AB22+AB23+AB24+AB25+AB26+AB27+AB28+AB29+AB30+AB31+AB32+AB33+AB34+AB35+AB36+AB38+AB39+AB40</f>
        <v>15001177.76</v>
      </c>
      <c r="AC46" s="8">
        <f>SUM(AC7:AC45)</f>
        <v>4505834</v>
      </c>
      <c r="AD46" s="8">
        <f>SUM(AD7:AD45)</f>
        <v>127212</v>
      </c>
      <c r="AE46" s="8">
        <f>AE7+AE8+AE9+AE10+AE11+AE12+AE13+AE14+AE15+AE16+AE17+AE18+AE19+AE20+AE21+AE22+AE23+AE24+AE25+AE26+AE27+AE28+AE29+AE30+AE31+AE32+AE33+AE34+AE35+AE36+AE38+AE39+AE40</f>
        <v>4633046</v>
      </c>
      <c r="AF46" s="142">
        <f>AF7+AF8+AF9+AF10+AF11+AF12+AF13+AF14+AF15+AF16+AF17+AF18+AF19+AF20+AF21+AF22+AF23+AF24+AF25+AF26+AF27+AF28+AF29+AF30+AF31+AF32+AF33+AF34+AF35+AF36+AF38+AF39+AF40</f>
        <v>3787406.45</v>
      </c>
      <c r="AG46" s="8">
        <f>AG7+AG8+AG9+AG10+AG11+AG12+AG13+AG14+AG15+AG16+AG17+AG20+AG21+AG28+AG30+AG31+AG36+AG40</f>
        <v>16401762</v>
      </c>
      <c r="AH46" s="8">
        <f>AH7+AH8+AH9+AH10+AH11+AH12+AH13+AH14+AH15+AH16+AH17+AH18+AH19+AH20+AH21+AH28+AH30+AH31+AH36+AH40</f>
        <v>1438500</v>
      </c>
      <c r="AI46" s="8">
        <f>SUM(AG46:AH46)</f>
        <v>17840262</v>
      </c>
      <c r="AJ46" s="139">
        <v>17299259</v>
      </c>
      <c r="AK46" s="8">
        <f>AK7+AK8+AK9+AK10+AK11+AK12+AK13+AK14+AK15+AK16+AK17+AK18+AK19+AK20+AK21+AK22+AK23+AK24+AK25+AK26+AK27+AK28+AK29+AK30+AK31+AK32+AK33+AK34+AK35+AK36+AK38+AK39+AK40</f>
        <v>75176</v>
      </c>
      <c r="AL46" s="8">
        <v>4500</v>
      </c>
      <c r="AM46" s="8">
        <f>AM7+AM8+AM9+AM10+AM11+AM12+AM13+AM14+AM15+AM16+AM17+AM18+AM19+AM20+AM21+AM28+AM30+AM31+AM36+AM40</f>
        <v>79676</v>
      </c>
      <c r="AN46" s="139">
        <f>AN7+AN8+AN9+AN10+AN11+AN12+AN13+AN14+AN15+AN16+AN17+AN18+AN19+AN20+AN21+AN28+AN30+AN31+AN36+AN40</f>
        <v>100498.61</v>
      </c>
      <c r="AO46" s="8">
        <f>AO7+AO8+AO9+AO10+AO11+AO12+AO13+AO14+AO15+AO16+AO17+AO18+AO19+AO20+AO21+AO28+AO30+AO31+AO36+AO40</f>
        <v>195304</v>
      </c>
      <c r="AP46" s="8">
        <f>AP7+AP8+AP9+AP10+AP11+AP12+AP13+AP14+AP15+AP16+AP17+AP18+AP19+AP20+AP21+AP22+AP23+AP24+AP25+AP26+AP27+AP28+AP29+AP30+AP31+AP32+AP33+AP34+AP35+AP36+AP38+AP39+AP40</f>
        <v>120000</v>
      </c>
      <c r="AQ46" s="8">
        <f>AQ7+AQ8+AQ9+AQ10+AQ11+AQ12+AQ13+AQ14+AQ15+AQ16+AQ17+AQ18+AQ19+AQ20+AQ21+AQ28+AQ30+AQ31+AQ36+AQ40</f>
        <v>315304</v>
      </c>
      <c r="AR46" s="139">
        <f>AR7+AR8+AR9+AR10+AR11+AR12+AR13+AR14+AR15+AR16+AR17+AR18+AR19+AR20+AR21+AR28+AR30+AR31+AR36+AR40</f>
        <v>418994.72</v>
      </c>
      <c r="AS46" s="8">
        <f>AS7+AS8+AS9+AS10+AS11+AS12+AS13+AS14+AS15+AS16+AS17+AS18+AS19+AS20+AS21+AS28+AS30+AS31+AS36+AS40</f>
        <v>6105917</v>
      </c>
      <c r="AT46" s="8">
        <f t="shared" ref="AT46:AU46" si="32">AT7+AT8+AT9+AT10+AT11+AT12+AT13+AT14+AT15+AT16+AT17+AT18+AT19+AT20+AT21+AT28+AT30+AT31+AT36+AT40</f>
        <v>1004770</v>
      </c>
      <c r="AU46" s="8">
        <f t="shared" si="32"/>
        <v>7110687</v>
      </c>
      <c r="AV46" s="8">
        <f>AV7+AV8+AV9+AV10+AV11+AV12+AV13+AV14+AV15+AV16+AV17+AV18+AV19+AV20+AV21+AV22+AV23+AV24+AV25+AV26+AV27+AV28+AV29+AV30+AV31+AV32+AV33+AV34+AV35+AV36+AV38+AV39+AV40</f>
        <v>6292450.4000000004</v>
      </c>
      <c r="AW46" s="8">
        <v>58000</v>
      </c>
      <c r="AX46" s="8">
        <f>AX7+AX8+AX9+AX10+AX11+AX12+AX13+AX14+AX15+AX16+AX17+AX18+AX19+AX20+AX21+AX22+AX23+AX24+AX25+AX26+AX27+AX28+AX29+AX30+AX31+AX32+AX33+AX34+AX35+AX36+AX38+AX39+AX40</f>
        <v>705664</v>
      </c>
      <c r="AY46" s="8">
        <f>AW46+AX46</f>
        <v>763664</v>
      </c>
      <c r="AZ46" s="8">
        <f>AZ7+AZ8+AZ9+AZ10+AZ11+AZ12+AZ13+AZ14+AZ15+AZ16+AZ17+AZ18+AZ19+AZ20+AZ21+AZ22+AZ23+AZ24+AZ25+AZ26+AZ27+AZ28+AZ29+AZ30+AZ31+AZ32+AZ33+AZ34++AZ35+AZ36+AZ38+AZ39+AZ40</f>
        <v>819973.59000000008</v>
      </c>
      <c r="BA46" s="8">
        <f>BA7+BA8+BA9+BA10+BA11+BA12+BA13+BA14+BA15+BA16+BA17+BA18+BA19+BA20+BA21+BA22+BA23+BA24+BA25+BA26+BA27+BA28+BA29+BA30+BA31+BA32+BA33+BA34+BA35+BA36+BA38+BA39+BA40</f>
        <v>97350345.750300005</v>
      </c>
      <c r="BB46" s="8">
        <f>BB7+BB8+BB9+BB10+BB11+BB12+BB13+BB14+BB15+BB16+BB17+BB18+BB19+BB20+BB21+BB22+BB23+BB24+BB25+BB26+BB27+BB28+BB29+BB30+BB31+BB32+BB33+BB34+BB35+BB36+BB38+BB39+BB40</f>
        <v>6816384</v>
      </c>
      <c r="BC46" s="8">
        <f>BC7+BC8+BC9+BC10+BC11+BC12+BC13+BC14+BC15+BC16+BC17+BC18+BC19+BC20+BC21+BC22+BC23+BC24+BC25+BC26+BC27+BC28+BC29+BC30+BC31+BC32+BC33+BC34+BC35+BC36+BC38+BC39+BC40</f>
        <v>104166729.75030001</v>
      </c>
      <c r="BD46" s="8">
        <f>BD7+BD8+BD9+BD10+BD11+BD12+BD13+BD14+BD15+BD16+BD17+BD18+BD19+BD20+BD21+BD22+BD23+BD24+BD25+BD26+BD27+BD28+BD29+BD30+BD31+BD32+BD33+BD34+BD35+BD36+BD38+BD39+BD40</f>
        <v>100251097.84000003</v>
      </c>
      <c r="BE46" s="4">
        <f>BE7+BE8+BE9+BE10+BE11+BE12+BE13+BE14+BE15+BE16+BE17+BE18+BE19+BE20+BE21+BE22+BE23+BE24+BE25+BE26+BE27+BE28+BE29+BE30+BE31+BE32+BE33+BE34+BE35+BE36+BE38+BE39+BE40</f>
        <v>100251100.61000003</v>
      </c>
      <c r="BF46" s="4">
        <f>BE46-BD46</f>
        <v>2.7699999958276749</v>
      </c>
      <c r="BJ46" s="4">
        <f>BJ7+BJ8+BJ9+BJ10+BJ11+BJ12+BJ13+BJ14+BJ15+BJ16+BJ17+BJ18+BJ19+BJ20+BJ21+BJ22+BJ23+BJ24+BJ25+BJ26+BJ27+BJ28+BJ29+BJ30+BJ31+BJ32+BJ33+BJ34+BJ36+BJ35+BJ38+BJ39+BJ40</f>
        <v>6816384</v>
      </c>
      <c r="BL46" s="4">
        <f>BL7+BL8+BL9+BL10+BL11+BL12+BL13+BL14+BL15+BL16+BL17+BL18+BL19+BL20+BL21+BL22+BL23+BL24+BL25+BL26+BL27+BL28+BL29+BL30+BL31+BL32+BL33+BL34+BL35+BL36+BL38+BL39+BL40</f>
        <v>97350345.750300005</v>
      </c>
    </row>
    <row r="47" spans="1:64" s="57" customFormat="1" ht="15" hidden="1" customHeight="1" x14ac:dyDescent="0.2">
      <c r="A47" s="155" t="s">
        <v>49</v>
      </c>
      <c r="B47" s="155"/>
      <c r="C47" s="64">
        <v>994</v>
      </c>
      <c r="D47" s="17">
        <f>SUM(D7:D46)</f>
        <v>27207666</v>
      </c>
      <c r="E47" s="17">
        <f>SUM(E7:E46)</f>
        <v>3112054</v>
      </c>
      <c r="F47" s="17">
        <f>SUM(F7:F46)</f>
        <v>30319720</v>
      </c>
      <c r="G47" s="7">
        <f>SUM(G7:G46)</f>
        <v>28396128.100000001</v>
      </c>
      <c r="H47" s="3">
        <f>G47-'[1]Náklady Výnosy 2008 €'!F43</f>
        <v>-139308047.69499439</v>
      </c>
      <c r="I47" s="17">
        <f t="shared" ref="I47:BD47" si="33">SUM(I7:I46)</f>
        <v>13363214</v>
      </c>
      <c r="J47" s="17">
        <f t="shared" si="33"/>
        <v>652240</v>
      </c>
      <c r="K47" s="17">
        <f t="shared" si="33"/>
        <v>14015454</v>
      </c>
      <c r="L47" s="7">
        <f t="shared" si="33"/>
        <v>13481395.520000003</v>
      </c>
      <c r="M47" s="17">
        <f t="shared" si="33"/>
        <v>29510790</v>
      </c>
      <c r="N47" s="17">
        <f t="shared" si="33"/>
        <v>1033172</v>
      </c>
      <c r="O47" s="17">
        <f t="shared" si="33"/>
        <v>30543962</v>
      </c>
      <c r="P47" s="7">
        <f t="shared" si="33"/>
        <v>29914513.500000007</v>
      </c>
      <c r="Q47" s="17">
        <f t="shared" si="33"/>
        <v>30830540</v>
      </c>
      <c r="R47" s="17">
        <f t="shared" si="33"/>
        <v>770994</v>
      </c>
      <c r="S47" s="17">
        <f t="shared" si="33"/>
        <v>31601534</v>
      </c>
      <c r="T47" s="7">
        <f t="shared" si="33"/>
        <v>32076535.319999993</v>
      </c>
      <c r="U47" s="17">
        <f t="shared" si="33"/>
        <v>9776400</v>
      </c>
      <c r="V47" s="17">
        <f t="shared" si="33"/>
        <v>102000</v>
      </c>
      <c r="W47" s="17">
        <f t="shared" si="33"/>
        <v>9878400</v>
      </c>
      <c r="X47" s="7">
        <f t="shared" si="33"/>
        <v>9280174.75</v>
      </c>
      <c r="Y47" s="17">
        <f t="shared" si="33"/>
        <v>29395695.500599995</v>
      </c>
      <c r="Z47" s="17">
        <f t="shared" si="33"/>
        <v>1161336</v>
      </c>
      <c r="AA47" s="17">
        <f t="shared" si="33"/>
        <v>30557031.500599995</v>
      </c>
      <c r="AB47" s="7">
        <f t="shared" si="33"/>
        <v>30014284.25</v>
      </c>
      <c r="AC47" s="17">
        <f t="shared" si="33"/>
        <v>9011668</v>
      </c>
      <c r="AD47" s="17">
        <f t="shared" si="33"/>
        <v>254424</v>
      </c>
      <c r="AE47" s="17">
        <f t="shared" si="33"/>
        <v>13899138</v>
      </c>
      <c r="AF47" s="7">
        <f t="shared" si="33"/>
        <v>7594959.9000000004</v>
      </c>
      <c r="AG47" s="17">
        <f t="shared" si="33"/>
        <v>32893524</v>
      </c>
      <c r="AH47" s="17">
        <f t="shared" si="33"/>
        <v>2877000</v>
      </c>
      <c r="AI47" s="17">
        <f t="shared" si="33"/>
        <v>35680524</v>
      </c>
      <c r="AJ47" s="7">
        <f t="shared" si="33"/>
        <v>34598520.439999998</v>
      </c>
      <c r="AK47" s="17">
        <f t="shared" ref="AK47:AN47" si="34">SUM(AK7:AK46)</f>
        <v>225528</v>
      </c>
      <c r="AL47" s="17">
        <f t="shared" si="34"/>
        <v>13500</v>
      </c>
      <c r="AM47" s="17">
        <f t="shared" si="34"/>
        <v>239028</v>
      </c>
      <c r="AN47" s="7">
        <f t="shared" si="34"/>
        <v>200997.22</v>
      </c>
      <c r="AO47" s="17">
        <f t="shared" ref="AO47:AR47" si="35">SUM(AO7:AO46)</f>
        <v>390608</v>
      </c>
      <c r="AP47" s="17">
        <f t="shared" si="35"/>
        <v>240000</v>
      </c>
      <c r="AQ47" s="17">
        <f t="shared" si="35"/>
        <v>945912</v>
      </c>
      <c r="AR47" s="7">
        <f t="shared" si="35"/>
        <v>837989.44</v>
      </c>
      <c r="AS47" s="17"/>
      <c r="AT47" s="17">
        <f t="shared" si="33"/>
        <v>2009540</v>
      </c>
      <c r="AU47" s="17">
        <f t="shared" si="33"/>
        <v>14221374</v>
      </c>
      <c r="AV47" s="7">
        <f t="shared" si="33"/>
        <v>12584900.800000001</v>
      </c>
      <c r="AW47" s="17"/>
      <c r="AX47" s="17">
        <v>531900</v>
      </c>
      <c r="AY47" s="17">
        <v>531900</v>
      </c>
      <c r="AZ47" s="7"/>
      <c r="BA47" s="17">
        <f t="shared" si="33"/>
        <v>194933467.50060001</v>
      </c>
      <c r="BB47" s="17">
        <f t="shared" si="33"/>
        <v>14164668</v>
      </c>
      <c r="BC47" s="17">
        <f t="shared" si="33"/>
        <v>208865359.50060001</v>
      </c>
      <c r="BD47" s="7">
        <f t="shared" si="33"/>
        <v>200502195.68000007</v>
      </c>
      <c r="BE47" s="4">
        <f t="shared" si="10"/>
        <v>198980399.24000001</v>
      </c>
    </row>
    <row r="48" spans="1:64" s="9" customFormat="1" ht="13.9" customHeight="1" x14ac:dyDescent="0.2">
      <c r="A48" s="65"/>
      <c r="B48" s="66"/>
      <c r="C48" s="65"/>
      <c r="D48" s="14">
        <f>D7+D8+D9+D10+D11+D12+D13+D14+D15+D16+D17+D18+D19+D20+D21+D22+D23+D24+D25+D26+D27+D28+D29+D30+D31+D32+D33+D34+D35+D36+D38+D39+D40</f>
        <v>13603833</v>
      </c>
      <c r="E48" s="14">
        <f t="shared" ref="E48:AZ48" si="36">E7+E8+E9+E10+E11+E12+E13+E14+E15+E16+E17+E18+E19+E20+E21+E22+E23+E24+E25+E26+E27+E28+E29+E30+E31+E32+E33+E34+E35+E36+E38+E39+E40</f>
        <v>1556027</v>
      </c>
      <c r="F48" s="14">
        <f t="shared" si="36"/>
        <v>15159860</v>
      </c>
      <c r="G48" s="14">
        <f t="shared" si="36"/>
        <v>14198064.050000001</v>
      </c>
      <c r="H48" s="14">
        <f t="shared" si="36"/>
        <v>0</v>
      </c>
      <c r="I48" s="14">
        <f t="shared" si="36"/>
        <v>6659662</v>
      </c>
      <c r="J48" s="14">
        <f t="shared" si="36"/>
        <v>325960</v>
      </c>
      <c r="K48" s="14">
        <f t="shared" si="36"/>
        <v>6985622</v>
      </c>
      <c r="L48" s="14">
        <f t="shared" si="36"/>
        <v>6712334.7600000016</v>
      </c>
      <c r="M48" s="14">
        <f t="shared" si="36"/>
        <v>14755395</v>
      </c>
      <c r="N48" s="14">
        <f t="shared" si="36"/>
        <v>516586</v>
      </c>
      <c r="O48" s="14">
        <f t="shared" si="36"/>
        <v>15271981</v>
      </c>
      <c r="P48" s="14">
        <f t="shared" si="36"/>
        <v>14957256.750000004</v>
      </c>
      <c r="Q48" s="14">
        <f t="shared" si="36"/>
        <v>15407415</v>
      </c>
      <c r="R48" s="14">
        <f t="shared" si="36"/>
        <v>385497</v>
      </c>
      <c r="S48" s="14">
        <f t="shared" si="36"/>
        <v>15792912</v>
      </c>
      <c r="T48" s="14">
        <f t="shared" si="36"/>
        <v>16030530.939999998</v>
      </c>
      <c r="U48" s="14">
        <f t="shared" si="36"/>
        <v>4888200</v>
      </c>
      <c r="V48" s="14">
        <f t="shared" si="36"/>
        <v>51000</v>
      </c>
      <c r="W48" s="14">
        <f t="shared" si="36"/>
        <v>4939200</v>
      </c>
      <c r="X48" s="14">
        <f t="shared" si="36"/>
        <v>4633151.1400000006</v>
      </c>
      <c r="Y48" s="14">
        <f t="shared" si="36"/>
        <v>14693847.750299998</v>
      </c>
      <c r="Z48" s="14">
        <f t="shared" si="36"/>
        <v>580668</v>
      </c>
      <c r="AA48" s="14">
        <f t="shared" si="36"/>
        <v>15274515.750299998</v>
      </c>
      <c r="AB48" s="14">
        <f t="shared" si="36"/>
        <v>15001177.76</v>
      </c>
      <c r="AC48" s="14">
        <f t="shared" si="36"/>
        <v>4505834</v>
      </c>
      <c r="AD48" s="14">
        <f t="shared" si="36"/>
        <v>127212</v>
      </c>
      <c r="AE48" s="14">
        <f t="shared" si="36"/>
        <v>4633046</v>
      </c>
      <c r="AF48" s="14">
        <f t="shared" si="36"/>
        <v>3787406.45</v>
      </c>
      <c r="AG48" s="14">
        <f t="shared" si="36"/>
        <v>16401762</v>
      </c>
      <c r="AH48" s="14">
        <f t="shared" si="36"/>
        <v>1438500</v>
      </c>
      <c r="AI48" s="14">
        <f t="shared" si="36"/>
        <v>17840262</v>
      </c>
      <c r="AJ48" s="14">
        <f t="shared" si="36"/>
        <v>17299261.440000001</v>
      </c>
      <c r="AK48" s="14">
        <f t="shared" si="36"/>
        <v>75176</v>
      </c>
      <c r="AL48" s="14">
        <f t="shared" si="36"/>
        <v>4500</v>
      </c>
      <c r="AM48" s="14">
        <f t="shared" si="36"/>
        <v>79676</v>
      </c>
      <c r="AN48" s="14">
        <f t="shared" si="36"/>
        <v>100498.61</v>
      </c>
      <c r="AO48" s="14">
        <f t="shared" si="36"/>
        <v>195304</v>
      </c>
      <c r="AP48" s="14">
        <f t="shared" si="36"/>
        <v>120000</v>
      </c>
      <c r="AQ48" s="14">
        <f t="shared" si="36"/>
        <v>315304</v>
      </c>
      <c r="AR48" s="14">
        <f t="shared" si="36"/>
        <v>418994.72</v>
      </c>
      <c r="AS48" s="14">
        <f t="shared" si="36"/>
        <v>6105917</v>
      </c>
      <c r="AT48" s="14">
        <f t="shared" si="36"/>
        <v>1004770</v>
      </c>
      <c r="AU48" s="14">
        <f t="shared" si="36"/>
        <v>7110687</v>
      </c>
      <c r="AV48" s="14">
        <f t="shared" si="36"/>
        <v>6292450.4000000004</v>
      </c>
      <c r="AW48" s="14">
        <f t="shared" si="36"/>
        <v>58000</v>
      </c>
      <c r="AX48" s="14">
        <f t="shared" si="36"/>
        <v>705664</v>
      </c>
      <c r="AY48" s="14">
        <f t="shared" si="36"/>
        <v>763664</v>
      </c>
      <c r="AZ48" s="14">
        <f t="shared" si="36"/>
        <v>819973.59000000008</v>
      </c>
      <c r="BA48" s="14">
        <f>D46+I46+M46+Q46+U46+Y46+AC46+AG46+AK46+AO46+AS46+AW46</f>
        <v>97350345.75029999</v>
      </c>
      <c r="BB48" s="14">
        <f t="shared" ref="BB48" si="37">E46+J46+N46+R46+V46+Z46+AD46+AH46+AL46+AP46+AT46+AX46</f>
        <v>6816384</v>
      </c>
      <c r="BC48" s="14">
        <f>F46+K46+O46+S46+W46+AA46+AE46+AI46+AM46+AQ46+AU46+AY46</f>
        <v>104166729.75029999</v>
      </c>
      <c r="BD48" s="14">
        <f>G46+L46+P46+T46+X46+AB46+AF46+AJ46+AN46+AR46+AV46+AZ46</f>
        <v>100251098.17000002</v>
      </c>
      <c r="BF48" s="9" t="s">
        <v>98</v>
      </c>
    </row>
    <row r="49" spans="1:64" s="9" customFormat="1" ht="13.9" customHeight="1" x14ac:dyDescent="0.2">
      <c r="A49" s="65"/>
      <c r="B49" s="66"/>
      <c r="C49" s="65"/>
      <c r="D49" s="67">
        <f>D46-D48</f>
        <v>0</v>
      </c>
      <c r="E49" s="67">
        <f t="shared" ref="E49:AZ49" si="38">E46-E48</f>
        <v>0</v>
      </c>
      <c r="F49" s="67">
        <f t="shared" si="38"/>
        <v>0</v>
      </c>
      <c r="G49" s="67">
        <f t="shared" si="38"/>
        <v>0</v>
      </c>
      <c r="H49" s="67">
        <f t="shared" si="38"/>
        <v>0</v>
      </c>
      <c r="I49" s="67">
        <f t="shared" si="38"/>
        <v>0</v>
      </c>
      <c r="J49" s="67">
        <f t="shared" si="38"/>
        <v>0</v>
      </c>
      <c r="K49" s="67">
        <f t="shared" si="38"/>
        <v>0</v>
      </c>
      <c r="L49" s="67">
        <f t="shared" si="38"/>
        <v>0</v>
      </c>
      <c r="M49" s="67">
        <f t="shared" si="38"/>
        <v>0</v>
      </c>
      <c r="N49" s="67">
        <f t="shared" si="38"/>
        <v>0</v>
      </c>
      <c r="O49" s="67">
        <f t="shared" si="38"/>
        <v>0</v>
      </c>
      <c r="P49" s="67">
        <f t="shared" si="38"/>
        <v>0</v>
      </c>
      <c r="Q49" s="67">
        <f t="shared" si="38"/>
        <v>0</v>
      </c>
      <c r="R49" s="67">
        <f t="shared" si="38"/>
        <v>0</v>
      </c>
      <c r="S49" s="67">
        <f t="shared" si="38"/>
        <v>0</v>
      </c>
      <c r="T49" s="67">
        <f t="shared" si="38"/>
        <v>0</v>
      </c>
      <c r="U49" s="67">
        <f t="shared" si="38"/>
        <v>0</v>
      </c>
      <c r="V49" s="67">
        <f t="shared" si="38"/>
        <v>0</v>
      </c>
      <c r="W49" s="67">
        <f t="shared" si="38"/>
        <v>0</v>
      </c>
      <c r="X49" s="67">
        <f t="shared" si="38"/>
        <v>0</v>
      </c>
      <c r="Y49" s="67">
        <f t="shared" si="38"/>
        <v>0</v>
      </c>
      <c r="Z49" s="67">
        <f t="shared" si="38"/>
        <v>0</v>
      </c>
      <c r="AA49" s="67">
        <f t="shared" si="38"/>
        <v>0</v>
      </c>
      <c r="AB49" s="67">
        <f t="shared" si="38"/>
        <v>0</v>
      </c>
      <c r="AC49" s="67">
        <f t="shared" si="38"/>
        <v>0</v>
      </c>
      <c r="AD49" s="67">
        <f t="shared" si="38"/>
        <v>0</v>
      </c>
      <c r="AE49" s="67">
        <f t="shared" si="38"/>
        <v>0</v>
      </c>
      <c r="AF49" s="67">
        <f t="shared" si="38"/>
        <v>0</v>
      </c>
      <c r="AG49" s="67">
        <f t="shared" si="38"/>
        <v>0</v>
      </c>
      <c r="AH49" s="67">
        <f t="shared" si="38"/>
        <v>0</v>
      </c>
      <c r="AI49" s="67">
        <f t="shared" si="38"/>
        <v>0</v>
      </c>
      <c r="AJ49" s="67">
        <f t="shared" si="38"/>
        <v>-2.4400000013411045</v>
      </c>
      <c r="AK49" s="67">
        <f t="shared" si="38"/>
        <v>0</v>
      </c>
      <c r="AL49" s="67">
        <f t="shared" si="38"/>
        <v>0</v>
      </c>
      <c r="AM49" s="67">
        <f t="shared" si="38"/>
        <v>0</v>
      </c>
      <c r="AN49" s="67">
        <f t="shared" si="38"/>
        <v>0</v>
      </c>
      <c r="AO49" s="67">
        <f t="shared" si="38"/>
        <v>0</v>
      </c>
      <c r="AP49" s="67">
        <f t="shared" si="38"/>
        <v>0</v>
      </c>
      <c r="AQ49" s="67">
        <f t="shared" si="38"/>
        <v>0</v>
      </c>
      <c r="AR49" s="67">
        <f t="shared" si="38"/>
        <v>0</v>
      </c>
      <c r="AS49" s="67">
        <f t="shared" si="38"/>
        <v>0</v>
      </c>
      <c r="AT49" s="67">
        <f t="shared" si="38"/>
        <v>0</v>
      </c>
      <c r="AU49" s="67">
        <f t="shared" si="38"/>
        <v>0</v>
      </c>
      <c r="AV49" s="67">
        <f t="shared" si="38"/>
        <v>0</v>
      </c>
      <c r="AW49" s="67">
        <f t="shared" si="38"/>
        <v>0</v>
      </c>
      <c r="AX49" s="67">
        <f t="shared" si="38"/>
        <v>0</v>
      </c>
      <c r="AY49" s="67">
        <f t="shared" si="38"/>
        <v>0</v>
      </c>
      <c r="AZ49" s="67">
        <f t="shared" si="38"/>
        <v>0</v>
      </c>
      <c r="BA49" s="67"/>
      <c r="BB49" s="67">
        <f>BB46-BB48</f>
        <v>0</v>
      </c>
      <c r="BC49" s="68">
        <f>BC46-BC48</f>
        <v>0</v>
      </c>
      <c r="BJ49" s="9">
        <f>E46+J46+N46+R46+V46+Z46+AD46+AH46+AL46+AP46+AT46+AX46</f>
        <v>6816384</v>
      </c>
      <c r="BL49" s="9">
        <f>D46+I46+M46+Q46+U46+Y46+AC46+AG46+AK46+AO46+AS46+AW46</f>
        <v>97350345.75029999</v>
      </c>
    </row>
    <row r="50" spans="1:64" s="16" customFormat="1" ht="13.9" customHeight="1" x14ac:dyDescent="0.2">
      <c r="A50" s="69"/>
      <c r="AX50" s="16">
        <v>531900</v>
      </c>
      <c r="AY50" s="16">
        <f>AY7+AY8+AY9+AY10+AY11+AY12+AY13+AY14+AY15+AY16+AY17+AY18+AY19+AY20+AY21+AY30+AY31</f>
        <v>763664</v>
      </c>
      <c r="BB50" s="16" t="s">
        <v>104</v>
      </c>
      <c r="BD50" s="16">
        <f>BD46-BD48</f>
        <v>-0.32999998331069946</v>
      </c>
    </row>
    <row r="51" spans="1:64" s="16" customFormat="1" ht="13.9" customHeight="1" x14ac:dyDescent="0.2">
      <c r="AU51" s="16">
        <f>AS46+AT46</f>
        <v>7110687</v>
      </c>
      <c r="AY51" s="16">
        <v>0</v>
      </c>
      <c r="AZ51" s="16">
        <v>0</v>
      </c>
      <c r="BC51" s="16">
        <f>BC7+BC8+BC9+BC10+BC11+BC12+BC13+BC14+BC15+BC16+BC17+BC18+BC19+BC20+BC21+BC28+BC30+BC31+BC36+BC40</f>
        <v>104166729.75030001</v>
      </c>
      <c r="BL51" s="16">
        <f>BL49-BL46</f>
        <v>0</v>
      </c>
    </row>
    <row r="52" spans="1:64" s="16" customFormat="1" ht="13.9" customHeight="1" x14ac:dyDescent="0.2">
      <c r="AR52" s="16">
        <f>AR46+AN46+AJ46+AF46+T46</f>
        <v>37636689.719999999</v>
      </c>
    </row>
    <row r="53" spans="1:64" s="16" customFormat="1" ht="13.9" customHeight="1" x14ac:dyDescent="0.2"/>
    <row r="54" spans="1:64" s="16" customFormat="1" ht="13.9" customHeight="1" x14ac:dyDescent="0.2"/>
    <row r="55" spans="1:64" s="16" customFormat="1" ht="13.9" customHeight="1" x14ac:dyDescent="0.2">
      <c r="AL55" s="16">
        <f>AJ63+AN63+AR63</f>
        <v>1455805.41</v>
      </c>
    </row>
    <row r="56" spans="1:64" s="16" customFormat="1" ht="15" customHeight="1" x14ac:dyDescent="0.2">
      <c r="D56" s="70"/>
      <c r="E56" s="70"/>
      <c r="F56" s="70"/>
      <c r="I56" s="70"/>
      <c r="J56" s="70"/>
      <c r="K56" s="70"/>
      <c r="M56" s="70"/>
      <c r="N56" s="70"/>
      <c r="O56" s="70"/>
      <c r="Q56" s="70"/>
      <c r="R56" s="70"/>
      <c r="S56" s="70"/>
      <c r="U56" s="70"/>
      <c r="V56" s="70"/>
      <c r="W56" s="70"/>
      <c r="Y56" s="70"/>
      <c r="Z56" s="70"/>
      <c r="AA56" s="70"/>
      <c r="AC56" s="70"/>
      <c r="AD56" s="70"/>
      <c r="AE56" s="70"/>
      <c r="AG56" s="70"/>
      <c r="AH56" s="70"/>
      <c r="AI56" s="70"/>
      <c r="AK56" s="70"/>
      <c r="AL56" s="70"/>
      <c r="AM56" s="70"/>
      <c r="AO56" s="70"/>
      <c r="AP56" s="70"/>
      <c r="AQ56" s="70"/>
      <c r="AS56" s="70"/>
      <c r="AT56" s="70"/>
      <c r="AU56" s="70"/>
      <c r="AW56" s="70"/>
      <c r="AX56" s="70"/>
      <c r="AY56" s="70"/>
      <c r="BA56" s="70"/>
      <c r="BB56" s="70"/>
      <c r="BC56" s="70"/>
    </row>
    <row r="57" spans="1:64" ht="15.75" x14ac:dyDescent="0.25">
      <c r="D57" s="146" t="s">
        <v>1</v>
      </c>
      <c r="E57" s="147"/>
      <c r="F57" s="147"/>
      <c r="G57" s="147"/>
      <c r="I57" s="146" t="s">
        <v>88</v>
      </c>
      <c r="J57" s="147"/>
      <c r="K57" s="147"/>
      <c r="L57" s="147"/>
      <c r="M57" s="146" t="s">
        <v>89</v>
      </c>
      <c r="N57" s="147"/>
      <c r="O57" s="147"/>
      <c r="P57" s="147"/>
      <c r="Q57" s="146" t="s">
        <v>90</v>
      </c>
      <c r="R57" s="147"/>
      <c r="S57" s="147"/>
      <c r="T57" s="147"/>
      <c r="U57" s="146" t="s">
        <v>91</v>
      </c>
      <c r="V57" s="147"/>
      <c r="W57" s="147"/>
      <c r="X57" s="147"/>
      <c r="Y57" s="146" t="s">
        <v>92</v>
      </c>
      <c r="Z57" s="147"/>
      <c r="AA57" s="147"/>
      <c r="AB57" s="147"/>
      <c r="AC57" s="146" t="s">
        <v>93</v>
      </c>
      <c r="AD57" s="147"/>
      <c r="AE57" s="147"/>
      <c r="AF57" s="147"/>
      <c r="AG57" s="146" t="s">
        <v>94</v>
      </c>
      <c r="AH57" s="147"/>
      <c r="AI57" s="147"/>
      <c r="AJ57" s="147"/>
      <c r="AK57" s="146" t="s">
        <v>99</v>
      </c>
      <c r="AL57" s="147"/>
      <c r="AM57" s="147"/>
      <c r="AN57" s="147"/>
      <c r="AO57" s="146" t="s">
        <v>100</v>
      </c>
      <c r="AP57" s="147"/>
      <c r="AQ57" s="147"/>
      <c r="AR57" s="147"/>
      <c r="AS57" s="146" t="s">
        <v>95</v>
      </c>
      <c r="AT57" s="147"/>
      <c r="AU57" s="147"/>
      <c r="AV57" s="147"/>
      <c r="AW57" s="146" t="s">
        <v>96</v>
      </c>
      <c r="AX57" s="147"/>
      <c r="AY57" s="147"/>
      <c r="AZ57" s="147"/>
      <c r="BA57" s="146" t="s">
        <v>97</v>
      </c>
      <c r="BB57" s="147"/>
      <c r="BC57" s="147"/>
      <c r="BD57" s="147"/>
    </row>
    <row r="58" spans="1:64" ht="16.5" customHeight="1" x14ac:dyDescent="0.25">
      <c r="A58" s="42"/>
      <c r="B58" s="71"/>
      <c r="C58" s="42"/>
      <c r="D58" s="148" t="s">
        <v>103</v>
      </c>
      <c r="E58" s="148"/>
      <c r="F58" s="148"/>
      <c r="G58" s="43">
        <v>2018</v>
      </c>
      <c r="I58" s="148" t="s">
        <v>103</v>
      </c>
      <c r="J58" s="148"/>
      <c r="K58" s="148"/>
      <c r="L58" s="43">
        <v>2018</v>
      </c>
      <c r="M58" s="148" t="s">
        <v>103</v>
      </c>
      <c r="N58" s="148"/>
      <c r="O58" s="148"/>
      <c r="P58" s="43">
        <v>2018</v>
      </c>
      <c r="Q58" s="148" t="s">
        <v>103</v>
      </c>
      <c r="R58" s="148"/>
      <c r="S58" s="148"/>
      <c r="T58" s="43">
        <v>2018</v>
      </c>
      <c r="U58" s="148" t="s">
        <v>103</v>
      </c>
      <c r="V58" s="148"/>
      <c r="W58" s="148"/>
      <c r="X58" s="43">
        <v>2018</v>
      </c>
      <c r="Y58" s="148" t="s">
        <v>103</v>
      </c>
      <c r="Z58" s="148"/>
      <c r="AA58" s="148"/>
      <c r="AB58" s="43">
        <v>2018</v>
      </c>
      <c r="AC58" s="148" t="s">
        <v>103</v>
      </c>
      <c r="AD58" s="148"/>
      <c r="AE58" s="148"/>
      <c r="AF58" s="43">
        <v>2018</v>
      </c>
      <c r="AG58" s="148" t="s">
        <v>103</v>
      </c>
      <c r="AH58" s="148"/>
      <c r="AI58" s="148"/>
      <c r="AJ58" s="43">
        <v>2018</v>
      </c>
      <c r="AK58" s="148" t="s">
        <v>103</v>
      </c>
      <c r="AL58" s="148"/>
      <c r="AM58" s="148"/>
      <c r="AN58" s="43">
        <v>2018</v>
      </c>
      <c r="AO58" s="148" t="s">
        <v>103</v>
      </c>
      <c r="AP58" s="148"/>
      <c r="AQ58" s="148"/>
      <c r="AR58" s="43">
        <v>2018</v>
      </c>
      <c r="AS58" s="148" t="s">
        <v>103</v>
      </c>
      <c r="AT58" s="148"/>
      <c r="AU58" s="148"/>
      <c r="AV58" s="43">
        <v>2018</v>
      </c>
      <c r="AW58" s="148" t="s">
        <v>103</v>
      </c>
      <c r="AX58" s="148"/>
      <c r="AY58" s="148"/>
      <c r="AZ58" s="43">
        <v>2018</v>
      </c>
      <c r="BA58" s="148" t="s">
        <v>103</v>
      </c>
      <c r="BB58" s="148"/>
      <c r="BC58" s="148"/>
      <c r="BD58" s="43">
        <v>2018</v>
      </c>
    </row>
    <row r="59" spans="1:64" s="45" customFormat="1" ht="22.5" customHeight="1" x14ac:dyDescent="0.2">
      <c r="A59" s="149" t="s">
        <v>3</v>
      </c>
      <c r="B59" s="149" t="s">
        <v>50</v>
      </c>
      <c r="C59" s="149" t="s">
        <v>51</v>
      </c>
      <c r="D59" s="156" t="s">
        <v>6</v>
      </c>
      <c r="E59" s="156"/>
      <c r="F59" s="156"/>
      <c r="G59" s="153" t="s">
        <v>7</v>
      </c>
      <c r="H59" s="3" t="e">
        <f>G59-'[1]Náklady Výnosy 2008 €'!F47</f>
        <v>#VALUE!</v>
      </c>
      <c r="I59" s="156" t="s">
        <v>6</v>
      </c>
      <c r="J59" s="156"/>
      <c r="K59" s="156"/>
      <c r="L59" s="153" t="s">
        <v>7</v>
      </c>
      <c r="M59" s="156" t="s">
        <v>6</v>
      </c>
      <c r="N59" s="156"/>
      <c r="O59" s="156"/>
      <c r="P59" s="153" t="s">
        <v>7</v>
      </c>
      <c r="Q59" s="156" t="s">
        <v>6</v>
      </c>
      <c r="R59" s="156"/>
      <c r="S59" s="156"/>
      <c r="T59" s="153" t="s">
        <v>7</v>
      </c>
      <c r="U59" s="156" t="s">
        <v>6</v>
      </c>
      <c r="V59" s="156"/>
      <c r="W59" s="156"/>
      <c r="X59" s="153" t="s">
        <v>7</v>
      </c>
      <c r="Y59" s="156" t="s">
        <v>6</v>
      </c>
      <c r="Z59" s="156"/>
      <c r="AA59" s="156"/>
      <c r="AB59" s="153" t="s">
        <v>7</v>
      </c>
      <c r="AC59" s="156" t="s">
        <v>6</v>
      </c>
      <c r="AD59" s="156"/>
      <c r="AE59" s="156"/>
      <c r="AF59" s="153" t="s">
        <v>7</v>
      </c>
      <c r="AG59" s="156" t="s">
        <v>6</v>
      </c>
      <c r="AH59" s="156"/>
      <c r="AI59" s="156"/>
      <c r="AJ59" s="153" t="s">
        <v>7</v>
      </c>
      <c r="AK59" s="156" t="s">
        <v>6</v>
      </c>
      <c r="AL59" s="156"/>
      <c r="AM59" s="156"/>
      <c r="AN59" s="153" t="s">
        <v>7</v>
      </c>
      <c r="AO59" s="151" t="s">
        <v>6</v>
      </c>
      <c r="AP59" s="152"/>
      <c r="AQ59" s="157"/>
      <c r="AR59" s="153" t="s">
        <v>7</v>
      </c>
      <c r="AS59" s="156" t="s">
        <v>6</v>
      </c>
      <c r="AT59" s="156"/>
      <c r="AU59" s="156"/>
      <c r="AV59" s="153" t="s">
        <v>7</v>
      </c>
      <c r="AW59" s="156" t="s">
        <v>6</v>
      </c>
      <c r="AX59" s="156"/>
      <c r="AY59" s="156"/>
      <c r="AZ59" s="153" t="s">
        <v>7</v>
      </c>
      <c r="BA59" s="156" t="s">
        <v>6</v>
      </c>
      <c r="BB59" s="156"/>
      <c r="BC59" s="156"/>
      <c r="BD59" s="153" t="s">
        <v>7</v>
      </c>
    </row>
    <row r="60" spans="1:64" s="45" customFormat="1" ht="29.25" customHeight="1" x14ac:dyDescent="0.2">
      <c r="A60" s="149"/>
      <c r="B60" s="149"/>
      <c r="C60" s="149"/>
      <c r="D60" s="46" t="s">
        <v>9</v>
      </c>
      <c r="E60" s="46" t="s">
        <v>10</v>
      </c>
      <c r="F60" s="46" t="s">
        <v>11</v>
      </c>
      <c r="G60" s="153"/>
      <c r="H60" s="3">
        <f>G60-'[1]Náklady Výnosy 2008 €'!F48</f>
        <v>-9</v>
      </c>
      <c r="I60" s="46" t="s">
        <v>9</v>
      </c>
      <c r="J60" s="46" t="s">
        <v>10</v>
      </c>
      <c r="K60" s="46" t="s">
        <v>11</v>
      </c>
      <c r="L60" s="153"/>
      <c r="M60" s="46" t="s">
        <v>9</v>
      </c>
      <c r="N60" s="46" t="s">
        <v>10</v>
      </c>
      <c r="O60" s="46" t="s">
        <v>11</v>
      </c>
      <c r="P60" s="153"/>
      <c r="Q60" s="46" t="s">
        <v>9</v>
      </c>
      <c r="R60" s="46" t="s">
        <v>10</v>
      </c>
      <c r="S60" s="46" t="s">
        <v>11</v>
      </c>
      <c r="T60" s="153"/>
      <c r="U60" s="46" t="s">
        <v>9</v>
      </c>
      <c r="V60" s="46" t="s">
        <v>10</v>
      </c>
      <c r="W60" s="46" t="s">
        <v>11</v>
      </c>
      <c r="X60" s="153"/>
      <c r="Y60" s="46" t="s">
        <v>9</v>
      </c>
      <c r="Z60" s="46" t="s">
        <v>10</v>
      </c>
      <c r="AA60" s="46" t="s">
        <v>11</v>
      </c>
      <c r="AB60" s="153"/>
      <c r="AC60" s="46" t="s">
        <v>9</v>
      </c>
      <c r="AD60" s="46" t="s">
        <v>10</v>
      </c>
      <c r="AE60" s="46" t="s">
        <v>11</v>
      </c>
      <c r="AF60" s="153"/>
      <c r="AG60" s="46" t="s">
        <v>9</v>
      </c>
      <c r="AH60" s="46" t="s">
        <v>10</v>
      </c>
      <c r="AI60" s="46" t="s">
        <v>11</v>
      </c>
      <c r="AJ60" s="153"/>
      <c r="AK60" s="46" t="s">
        <v>9</v>
      </c>
      <c r="AL60" s="46" t="s">
        <v>10</v>
      </c>
      <c r="AM60" s="46" t="s">
        <v>11</v>
      </c>
      <c r="AN60" s="153"/>
      <c r="AO60" s="46" t="s">
        <v>9</v>
      </c>
      <c r="AP60" s="46" t="s">
        <v>10</v>
      </c>
      <c r="AQ60" s="46" t="s">
        <v>11</v>
      </c>
      <c r="AR60" s="153"/>
      <c r="AS60" s="46" t="s">
        <v>9</v>
      </c>
      <c r="AT60" s="46" t="s">
        <v>10</v>
      </c>
      <c r="AU60" s="46" t="s">
        <v>11</v>
      </c>
      <c r="AV60" s="153"/>
      <c r="AW60" s="46" t="s">
        <v>9</v>
      </c>
      <c r="AX60" s="46" t="s">
        <v>10</v>
      </c>
      <c r="AY60" s="46" t="s">
        <v>11</v>
      </c>
      <c r="AZ60" s="153"/>
      <c r="BA60" s="46" t="s">
        <v>9</v>
      </c>
      <c r="BB60" s="46" t="s">
        <v>10</v>
      </c>
      <c r="BC60" s="46" t="s">
        <v>11</v>
      </c>
      <c r="BD60" s="153"/>
    </row>
    <row r="61" spans="1:64" s="45" customFormat="1" ht="29.25" customHeight="1" x14ac:dyDescent="0.2">
      <c r="A61" s="149"/>
      <c r="B61" s="149"/>
      <c r="C61" s="149"/>
      <c r="D61" s="72">
        <v>7</v>
      </c>
      <c r="E61" s="72">
        <v>8</v>
      </c>
      <c r="F61" s="72">
        <v>9</v>
      </c>
      <c r="G61" s="73">
        <v>10</v>
      </c>
      <c r="H61" s="3">
        <f>G61-'[1]Náklady Výnosy 2008 €'!F49</f>
        <v>-266835.91382858658</v>
      </c>
      <c r="I61" s="72">
        <v>7</v>
      </c>
      <c r="J61" s="72">
        <v>8</v>
      </c>
      <c r="K61" s="72">
        <v>9</v>
      </c>
      <c r="L61" s="73">
        <v>10</v>
      </c>
      <c r="M61" s="72">
        <v>7</v>
      </c>
      <c r="N61" s="72">
        <v>8</v>
      </c>
      <c r="O61" s="72">
        <v>9</v>
      </c>
      <c r="P61" s="73">
        <v>10</v>
      </c>
      <c r="Q61" s="72">
        <v>7</v>
      </c>
      <c r="R61" s="72">
        <v>8</v>
      </c>
      <c r="S61" s="72">
        <v>9</v>
      </c>
      <c r="T61" s="73">
        <v>10</v>
      </c>
      <c r="U61" s="72">
        <v>7</v>
      </c>
      <c r="V61" s="72">
        <v>8</v>
      </c>
      <c r="W61" s="72">
        <v>9</v>
      </c>
      <c r="X61" s="73">
        <v>10</v>
      </c>
      <c r="Y61" s="72">
        <v>7</v>
      </c>
      <c r="Z61" s="72">
        <v>8</v>
      </c>
      <c r="AA61" s="72">
        <v>9</v>
      </c>
      <c r="AB61" s="73">
        <v>10</v>
      </c>
      <c r="AC61" s="72">
        <v>7</v>
      </c>
      <c r="AD61" s="72">
        <v>8</v>
      </c>
      <c r="AE61" s="72">
        <v>9</v>
      </c>
      <c r="AF61" s="73">
        <v>10</v>
      </c>
      <c r="AG61" s="72">
        <v>7</v>
      </c>
      <c r="AH61" s="72">
        <v>8</v>
      </c>
      <c r="AI61" s="72">
        <v>9</v>
      </c>
      <c r="AJ61" s="73">
        <v>10</v>
      </c>
      <c r="AK61" s="72">
        <v>7</v>
      </c>
      <c r="AL61" s="72">
        <v>8</v>
      </c>
      <c r="AM61" s="72">
        <v>9</v>
      </c>
      <c r="AN61" s="73">
        <v>10</v>
      </c>
      <c r="AO61" s="72">
        <v>7</v>
      </c>
      <c r="AP61" s="72">
        <v>8</v>
      </c>
      <c r="AQ61" s="72">
        <v>9</v>
      </c>
      <c r="AR61" s="73">
        <v>10</v>
      </c>
      <c r="AS61" s="72">
        <v>7</v>
      </c>
      <c r="AT61" s="72">
        <v>8</v>
      </c>
      <c r="AU61" s="72">
        <v>9</v>
      </c>
      <c r="AV61" s="73">
        <v>10</v>
      </c>
      <c r="AW61" s="72">
        <v>7</v>
      </c>
      <c r="AX61" s="72">
        <v>8</v>
      </c>
      <c r="AY61" s="72">
        <v>9</v>
      </c>
      <c r="AZ61" s="73">
        <v>10</v>
      </c>
      <c r="BA61" s="72">
        <v>7</v>
      </c>
      <c r="BB61" s="72">
        <v>8</v>
      </c>
      <c r="BC61" s="72">
        <v>9</v>
      </c>
      <c r="BD61" s="73">
        <v>10</v>
      </c>
    </row>
    <row r="62" spans="1:64" ht="15" customHeight="1" x14ac:dyDescent="0.25">
      <c r="A62" s="52">
        <v>601</v>
      </c>
      <c r="B62" s="62" t="s">
        <v>52</v>
      </c>
      <c r="C62" s="54">
        <v>39</v>
      </c>
      <c r="D62" s="96">
        <v>0</v>
      </c>
      <c r="E62" s="96">
        <v>0</v>
      </c>
      <c r="F62" s="96">
        <f>SUM(D62:E62)</f>
        <v>0</v>
      </c>
      <c r="G62" s="2">
        <v>0</v>
      </c>
      <c r="I62" s="99">
        <v>0</v>
      </c>
      <c r="J62" s="99">
        <v>0</v>
      </c>
      <c r="K62" s="109">
        <f t="shared" ref="K62:K64" si="39">I62+J62</f>
        <v>0</v>
      </c>
      <c r="L62" s="105">
        <v>0</v>
      </c>
      <c r="M62" s="125">
        <v>0</v>
      </c>
      <c r="N62" s="125">
        <v>1000</v>
      </c>
      <c r="O62" s="125">
        <v>1000</v>
      </c>
      <c r="P62" s="126">
        <v>194.43</v>
      </c>
      <c r="Q62" s="96"/>
      <c r="R62" s="96"/>
      <c r="S62" s="96"/>
      <c r="T62" s="114">
        <v>0</v>
      </c>
      <c r="U62" s="96">
        <v>0</v>
      </c>
      <c r="V62" s="96">
        <v>0</v>
      </c>
      <c r="W62" s="96">
        <f t="shared" ref="W62:W96" si="40">U62+V62</f>
        <v>0</v>
      </c>
      <c r="X62" s="97">
        <v>0</v>
      </c>
      <c r="Y62" s="96">
        <v>0</v>
      </c>
      <c r="Z62" s="96"/>
      <c r="AA62" s="96">
        <f>SUM(Y62:Z62)</f>
        <v>0</v>
      </c>
      <c r="AB62" s="114">
        <v>0</v>
      </c>
      <c r="AC62" s="96"/>
      <c r="AD62" s="132"/>
      <c r="AE62" s="143">
        <f>SUM(AC62:AD62)</f>
        <v>0</v>
      </c>
      <c r="AF62" s="141"/>
      <c r="AG62" s="18">
        <v>0</v>
      </c>
      <c r="AH62" s="18">
        <v>0</v>
      </c>
      <c r="AI62" s="18">
        <f>AG62+AH62</f>
        <v>0</v>
      </c>
      <c r="AJ62" s="2">
        <v>0</v>
      </c>
      <c r="AK62" s="18"/>
      <c r="AL62" s="18"/>
      <c r="AM62" s="18">
        <f>AK62+AL62</f>
        <v>0</v>
      </c>
      <c r="AN62" s="2">
        <v>0</v>
      </c>
      <c r="AO62" s="18"/>
      <c r="AP62" s="18"/>
      <c r="AQ62" s="18">
        <f>AO62+AP62</f>
        <v>0</v>
      </c>
      <c r="AR62" s="26">
        <v>0</v>
      </c>
      <c r="AS62" s="21">
        <v>0</v>
      </c>
      <c r="AT62" s="21">
        <v>0</v>
      </c>
      <c r="AU62" s="22">
        <v>0</v>
      </c>
      <c r="AV62" s="23">
        <v>0</v>
      </c>
      <c r="AW62" s="18"/>
      <c r="AX62" s="18">
        <v>0</v>
      </c>
      <c r="AY62" s="18">
        <f>AX62+AW62</f>
        <v>0</v>
      </c>
      <c r="AZ62" s="2">
        <v>72440.149999999994</v>
      </c>
      <c r="BA62" s="18">
        <f>D62+I62+M62+Q62+U62+Y62+AC62+AG62+AK62+AO62+AS62+AW62</f>
        <v>0</v>
      </c>
      <c r="BB62" s="18">
        <f t="shared" ref="BB62:BD77" si="41">E62+J62+N62+R62+V62+Z62+AD62+AH62+AL62+AP62+AT62+AX62</f>
        <v>1000</v>
      </c>
      <c r="BC62" s="18">
        <f t="shared" si="41"/>
        <v>1000</v>
      </c>
      <c r="BD62" s="18">
        <f t="shared" si="41"/>
        <v>72634.579999999987</v>
      </c>
      <c r="BE62" s="4">
        <f>G62+L62+P62+T62+X62+AB62+AF62+AJ62+AN62+AR62+AV62+AZ62</f>
        <v>72634.579999999987</v>
      </c>
      <c r="BF62" s="4">
        <f>BD62-BE62</f>
        <v>0</v>
      </c>
      <c r="BH62" s="4">
        <f>E62+J62+N62+R62+V62+Z62+AD62+AH62+AL62+AP62+AT62+AX62</f>
        <v>1000</v>
      </c>
      <c r="BI62" s="4">
        <f>BA62+BB62</f>
        <v>1000</v>
      </c>
    </row>
    <row r="63" spans="1:64" ht="15" customHeight="1" x14ac:dyDescent="0.25">
      <c r="A63" s="52">
        <v>602</v>
      </c>
      <c r="B63" s="62" t="s">
        <v>53</v>
      </c>
      <c r="C63" s="54">
        <v>40</v>
      </c>
      <c r="D63" s="1">
        <v>10000</v>
      </c>
      <c r="E63" s="1">
        <v>1260000</v>
      </c>
      <c r="F63" s="1">
        <f>SUM(D63:E63)</f>
        <v>1270000</v>
      </c>
      <c r="G63" s="2">
        <v>1328256.57</v>
      </c>
      <c r="I63" s="99">
        <v>0</v>
      </c>
      <c r="J63" s="99">
        <v>280000</v>
      </c>
      <c r="K63" s="109">
        <f t="shared" si="39"/>
        <v>280000</v>
      </c>
      <c r="L63" s="105">
        <v>271082.64</v>
      </c>
      <c r="M63" s="125">
        <v>0</v>
      </c>
      <c r="N63" s="125">
        <v>350000</v>
      </c>
      <c r="O63" s="125">
        <v>350000</v>
      </c>
      <c r="P63" s="126">
        <v>868430.63</v>
      </c>
      <c r="Q63" s="96">
        <v>88070</v>
      </c>
      <c r="R63" s="96">
        <v>13790</v>
      </c>
      <c r="S63" s="96">
        <f>Q63+R63</f>
        <v>101860</v>
      </c>
      <c r="T63" s="114">
        <v>83887.14</v>
      </c>
      <c r="U63" s="96">
        <v>80000</v>
      </c>
      <c r="V63" s="96">
        <v>55000</v>
      </c>
      <c r="W63" s="96">
        <f t="shared" si="40"/>
        <v>135000</v>
      </c>
      <c r="X63" s="97">
        <v>128970.3</v>
      </c>
      <c r="Y63" s="96">
        <v>700000</v>
      </c>
      <c r="Z63" s="96">
        <v>500000</v>
      </c>
      <c r="AA63" s="96">
        <f>SUM(Y63:Z63)</f>
        <v>1200000</v>
      </c>
      <c r="AB63" s="114">
        <v>1195397.6000000001</v>
      </c>
      <c r="AC63" s="96"/>
      <c r="AD63" s="132">
        <v>103900</v>
      </c>
      <c r="AE63" s="143">
        <f>SUM(AC63:AD63)</f>
        <v>103900</v>
      </c>
      <c r="AF63" s="141">
        <v>245470.47</v>
      </c>
      <c r="AG63" s="1">
        <v>0</v>
      </c>
      <c r="AH63" s="1">
        <f>1434068+4000</f>
        <v>1438068</v>
      </c>
      <c r="AI63" s="18">
        <f t="shared" ref="AI63:AI96" si="42">AG63+AH63</f>
        <v>1438068</v>
      </c>
      <c r="AJ63" s="2">
        <v>1438064.34</v>
      </c>
      <c r="AK63" s="1"/>
      <c r="AL63" s="1">
        <v>4500</v>
      </c>
      <c r="AM63" s="18">
        <f t="shared" ref="AM63:AM96" si="43">AK63+AL63</f>
        <v>4500</v>
      </c>
      <c r="AN63" s="2">
        <v>2216.67</v>
      </c>
      <c r="AO63" s="1"/>
      <c r="AP63" s="1">
        <v>16000</v>
      </c>
      <c r="AQ63" s="18">
        <f t="shared" ref="AQ63:AQ96" si="44">AO63+AP63</f>
        <v>16000</v>
      </c>
      <c r="AR63" s="40">
        <v>15524.4</v>
      </c>
      <c r="AS63" s="21">
        <v>3630346</v>
      </c>
      <c r="AT63" s="21">
        <v>960000</v>
      </c>
      <c r="AU63" s="22">
        <v>4590346</v>
      </c>
      <c r="AV63" s="23">
        <v>4724512</v>
      </c>
      <c r="AW63" s="1"/>
      <c r="AX63" s="1">
        <v>620000</v>
      </c>
      <c r="AY63" s="18">
        <f t="shared" ref="AY63:AY96" si="45">AX63+AW63</f>
        <v>620000</v>
      </c>
      <c r="AZ63" s="2">
        <v>708560.67</v>
      </c>
      <c r="BA63" s="18">
        <f t="shared" ref="BA63:BD96" si="46">D63+I63+M63+Q63+U63+Y63+AC63+AG63+AK63+AO63+AS63+AW63</f>
        <v>4508416</v>
      </c>
      <c r="BB63" s="18">
        <f t="shared" si="41"/>
        <v>5601258</v>
      </c>
      <c r="BC63" s="18">
        <f t="shared" si="41"/>
        <v>10109674</v>
      </c>
      <c r="BD63" s="24">
        <f>G63+L63+P63+T63+X63+AB63+AF63+AJ63+AN63+AR63+AV63+AZ63</f>
        <v>11010373.430000002</v>
      </c>
      <c r="BE63" s="4">
        <f>G63+L63+P63+T63+X63+AB63+AF63+AJ63+AN63+AR63+AV63+AZ63</f>
        <v>11010373.430000002</v>
      </c>
      <c r="BF63" s="4">
        <f t="shared" ref="BF63:BF96" si="47">BD63-BE63</f>
        <v>0</v>
      </c>
      <c r="BH63" s="4">
        <f t="shared" ref="BH63:BH96" si="48">E63+J63+N63+R63+V63+Z63+AD63+AH63+AL63+AP63+AT63+AX63</f>
        <v>5601258</v>
      </c>
      <c r="BI63" s="4">
        <f t="shared" ref="BI63:BI97" si="49">BA63+BB63</f>
        <v>10109674</v>
      </c>
    </row>
    <row r="64" spans="1:64" ht="15" customHeight="1" x14ac:dyDescent="0.25">
      <c r="A64" s="52">
        <v>604</v>
      </c>
      <c r="B64" s="62" t="s">
        <v>54</v>
      </c>
      <c r="C64" s="54">
        <v>41</v>
      </c>
      <c r="D64" s="1">
        <v>0</v>
      </c>
      <c r="E64" s="1">
        <v>2500</v>
      </c>
      <c r="F64" s="1">
        <f>SUM(D64:E64)</f>
        <v>2500</v>
      </c>
      <c r="G64" s="2">
        <v>2521.9899999999998</v>
      </c>
      <c r="I64" s="99">
        <v>0</v>
      </c>
      <c r="J64" s="99">
        <v>0</v>
      </c>
      <c r="K64" s="109">
        <f t="shared" si="39"/>
        <v>0</v>
      </c>
      <c r="L64" s="105">
        <v>0</v>
      </c>
      <c r="M64" s="125">
        <v>0</v>
      </c>
      <c r="N64" s="125">
        <v>0</v>
      </c>
      <c r="O64" s="125">
        <v>0</v>
      </c>
      <c r="P64" s="126">
        <v>32.64</v>
      </c>
      <c r="Q64" s="96"/>
      <c r="R64" s="96"/>
      <c r="S64" s="96">
        <f t="shared" ref="S64:S96" si="50">Q64+R64</f>
        <v>0</v>
      </c>
      <c r="T64" s="114"/>
      <c r="U64" s="96">
        <v>0</v>
      </c>
      <c r="V64" s="96">
        <v>0</v>
      </c>
      <c r="W64" s="96">
        <f t="shared" si="40"/>
        <v>0</v>
      </c>
      <c r="X64" s="97">
        <v>0</v>
      </c>
      <c r="Y64" s="96"/>
      <c r="Z64" s="96">
        <v>80000</v>
      </c>
      <c r="AA64" s="96">
        <f>SUM(Y64:Z64)</f>
        <v>80000</v>
      </c>
      <c r="AB64" s="114">
        <v>86842.65</v>
      </c>
      <c r="AC64" s="96"/>
      <c r="AD64" s="132"/>
      <c r="AE64" s="143">
        <f>SUM(AC64:AD64)</f>
        <v>0</v>
      </c>
      <c r="AF64" s="141">
        <v>0</v>
      </c>
      <c r="AG64" s="1"/>
      <c r="AH64" s="1">
        <v>0</v>
      </c>
      <c r="AI64" s="18">
        <f t="shared" si="42"/>
        <v>0</v>
      </c>
      <c r="AJ64" s="2">
        <v>952.57</v>
      </c>
      <c r="AK64" s="1"/>
      <c r="AL64" s="1"/>
      <c r="AM64" s="18">
        <f t="shared" si="43"/>
        <v>0</v>
      </c>
      <c r="AN64" s="2"/>
      <c r="AO64" s="1"/>
      <c r="AP64" s="1"/>
      <c r="AQ64" s="18">
        <f t="shared" si="44"/>
        <v>0</v>
      </c>
      <c r="AR64" s="40"/>
      <c r="AS64" s="21">
        <v>0</v>
      </c>
      <c r="AT64" s="21">
        <v>1700</v>
      </c>
      <c r="AU64" s="22">
        <v>1700</v>
      </c>
      <c r="AV64" s="23">
        <v>1465</v>
      </c>
      <c r="AW64" s="1"/>
      <c r="AX64" s="1">
        <v>70000</v>
      </c>
      <c r="AY64" s="18">
        <f t="shared" si="45"/>
        <v>70000</v>
      </c>
      <c r="AZ64" s="2"/>
      <c r="BA64" s="18">
        <f t="shared" si="46"/>
        <v>0</v>
      </c>
      <c r="BB64" s="18">
        <f t="shared" si="41"/>
        <v>154200</v>
      </c>
      <c r="BC64" s="18">
        <f t="shared" si="41"/>
        <v>154200</v>
      </c>
      <c r="BD64" s="24">
        <f>G64+L64+P64+T64+X64+AB64+AF64+AJ64+AN64+AR64+AV64+AZ64</f>
        <v>91814.85</v>
      </c>
      <c r="BE64" s="4">
        <f t="shared" ref="BE64:BE96" si="51">G64+L64+P64+T64+X64+AB64+AF64+AJ64+AN64+AR64+AV64+AZ64</f>
        <v>91814.85</v>
      </c>
      <c r="BF64" s="4">
        <f t="shared" si="47"/>
        <v>0</v>
      </c>
      <c r="BH64" s="4">
        <f t="shared" si="48"/>
        <v>154200</v>
      </c>
      <c r="BI64" s="4">
        <f t="shared" si="49"/>
        <v>154200</v>
      </c>
    </row>
    <row r="65" spans="1:61" ht="20.25" customHeight="1" x14ac:dyDescent="0.25">
      <c r="A65" s="52">
        <v>611</v>
      </c>
      <c r="B65" s="62" t="s">
        <v>55</v>
      </c>
      <c r="C65" s="54">
        <v>42</v>
      </c>
      <c r="D65" s="1">
        <v>0</v>
      </c>
      <c r="E65" s="1">
        <v>0</v>
      </c>
      <c r="F65" s="1">
        <f t="shared" ref="F65:F96" si="52">SUM(D65:E65)</f>
        <v>0</v>
      </c>
      <c r="G65" s="2">
        <v>0</v>
      </c>
      <c r="I65" s="19"/>
      <c r="J65" s="19"/>
      <c r="K65" s="19"/>
      <c r="L65" s="25"/>
      <c r="M65" s="125">
        <v>0</v>
      </c>
      <c r="N65" s="125">
        <v>0</v>
      </c>
      <c r="O65" s="125">
        <v>0</v>
      </c>
      <c r="P65" s="126">
        <v>0</v>
      </c>
      <c r="Q65" s="96"/>
      <c r="R65" s="96"/>
      <c r="S65" s="96">
        <f t="shared" si="50"/>
        <v>0</v>
      </c>
      <c r="T65" s="114"/>
      <c r="U65" s="96"/>
      <c r="V65" s="96"/>
      <c r="W65" s="96">
        <f t="shared" si="40"/>
        <v>0</v>
      </c>
      <c r="X65" s="97">
        <v>0</v>
      </c>
      <c r="Y65" s="96"/>
      <c r="Z65" s="96"/>
      <c r="AA65" s="96">
        <f t="shared" ref="AA65:AA96" si="53">SUM(Y65:Z65)</f>
        <v>0</v>
      </c>
      <c r="AB65" s="114">
        <v>0</v>
      </c>
      <c r="AC65" s="96"/>
      <c r="AD65" s="132"/>
      <c r="AE65" s="143">
        <f t="shared" ref="AE65:AE89" si="54">SUM(AC65:AD65)</f>
        <v>0</v>
      </c>
      <c r="AF65" s="141"/>
      <c r="AG65" s="1"/>
      <c r="AH65" s="1"/>
      <c r="AI65" s="18">
        <f t="shared" si="42"/>
        <v>0</v>
      </c>
      <c r="AJ65" s="2">
        <v>0</v>
      </c>
      <c r="AK65" s="1"/>
      <c r="AL65" s="1"/>
      <c r="AM65" s="18">
        <f t="shared" si="43"/>
        <v>0</v>
      </c>
      <c r="AN65" s="2"/>
      <c r="AO65" s="1"/>
      <c r="AP65" s="1"/>
      <c r="AQ65" s="18">
        <f t="shared" si="44"/>
        <v>0</v>
      </c>
      <c r="AR65" s="40"/>
      <c r="AS65" s="21">
        <v>0</v>
      </c>
      <c r="AT65" s="21">
        <v>0</v>
      </c>
      <c r="AU65" s="22">
        <v>0</v>
      </c>
      <c r="AV65" s="23">
        <v>0</v>
      </c>
      <c r="AW65" s="1"/>
      <c r="AX65" s="1"/>
      <c r="AY65" s="18">
        <f t="shared" si="45"/>
        <v>0</v>
      </c>
      <c r="AZ65" s="2"/>
      <c r="BA65" s="18">
        <f t="shared" si="46"/>
        <v>0</v>
      </c>
      <c r="BB65" s="18">
        <f t="shared" si="41"/>
        <v>0</v>
      </c>
      <c r="BC65" s="18">
        <f t="shared" si="41"/>
        <v>0</v>
      </c>
      <c r="BD65" s="18">
        <f t="shared" si="41"/>
        <v>0</v>
      </c>
      <c r="BE65" s="4">
        <f t="shared" si="51"/>
        <v>0</v>
      </c>
      <c r="BF65" s="4">
        <f t="shared" si="47"/>
        <v>0</v>
      </c>
      <c r="BH65" s="4">
        <f t="shared" si="48"/>
        <v>0</v>
      </c>
      <c r="BI65" s="4">
        <f t="shared" si="49"/>
        <v>0</v>
      </c>
    </row>
    <row r="66" spans="1:61" ht="18" customHeight="1" x14ac:dyDescent="0.25">
      <c r="A66" s="52">
        <v>612</v>
      </c>
      <c r="B66" s="62" t="s">
        <v>56</v>
      </c>
      <c r="C66" s="54">
        <v>43</v>
      </c>
      <c r="D66" s="1">
        <v>0</v>
      </c>
      <c r="E66" s="1">
        <v>0</v>
      </c>
      <c r="F66" s="1">
        <f t="shared" si="52"/>
        <v>0</v>
      </c>
      <c r="G66" s="2">
        <v>0</v>
      </c>
      <c r="I66" s="19"/>
      <c r="J66" s="19"/>
      <c r="K66" s="19"/>
      <c r="L66" s="25"/>
      <c r="M66" s="125">
        <v>0</v>
      </c>
      <c r="N66" s="125">
        <v>0</v>
      </c>
      <c r="O66" s="125">
        <v>0</v>
      </c>
      <c r="P66" s="126">
        <v>0</v>
      </c>
      <c r="Q66" s="96"/>
      <c r="R66" s="96"/>
      <c r="S66" s="96">
        <f t="shared" si="50"/>
        <v>0</v>
      </c>
      <c r="T66" s="114"/>
      <c r="U66" s="96"/>
      <c r="V66" s="96"/>
      <c r="W66" s="96">
        <f t="shared" si="40"/>
        <v>0</v>
      </c>
      <c r="X66" s="97">
        <v>0</v>
      </c>
      <c r="Y66" s="96"/>
      <c r="Z66" s="96"/>
      <c r="AA66" s="96">
        <f t="shared" si="53"/>
        <v>0</v>
      </c>
      <c r="AB66" s="114">
        <v>0</v>
      </c>
      <c r="AC66" s="96"/>
      <c r="AD66" s="132"/>
      <c r="AE66" s="143">
        <f t="shared" si="54"/>
        <v>0</v>
      </c>
      <c r="AF66" s="141"/>
      <c r="AG66" s="1"/>
      <c r="AH66" s="1"/>
      <c r="AI66" s="18">
        <f t="shared" si="42"/>
        <v>0</v>
      </c>
      <c r="AJ66" s="2">
        <v>0</v>
      </c>
      <c r="AK66" s="1"/>
      <c r="AL66" s="1"/>
      <c r="AM66" s="18">
        <f t="shared" si="43"/>
        <v>0</v>
      </c>
      <c r="AN66" s="2"/>
      <c r="AO66" s="1"/>
      <c r="AP66" s="1"/>
      <c r="AQ66" s="18">
        <f t="shared" si="44"/>
        <v>0</v>
      </c>
      <c r="AR66" s="40"/>
      <c r="AS66" s="21">
        <v>0</v>
      </c>
      <c r="AT66" s="21">
        <v>0</v>
      </c>
      <c r="AU66" s="22">
        <v>0</v>
      </c>
      <c r="AV66" s="23">
        <v>0</v>
      </c>
      <c r="AW66" s="1"/>
      <c r="AX66" s="1"/>
      <c r="AY66" s="18">
        <f t="shared" si="45"/>
        <v>0</v>
      </c>
      <c r="AZ66" s="2"/>
      <c r="BA66" s="18">
        <f t="shared" si="46"/>
        <v>0</v>
      </c>
      <c r="BB66" s="18">
        <f t="shared" si="41"/>
        <v>0</v>
      </c>
      <c r="BC66" s="18">
        <f t="shared" si="41"/>
        <v>0</v>
      </c>
      <c r="BD66" s="18">
        <f t="shared" si="41"/>
        <v>0</v>
      </c>
      <c r="BE66" s="4">
        <f t="shared" si="51"/>
        <v>0</v>
      </c>
      <c r="BF66" s="4">
        <f t="shared" si="47"/>
        <v>0</v>
      </c>
      <c r="BH66" s="4">
        <f t="shared" si="48"/>
        <v>0</v>
      </c>
      <c r="BI66" s="4">
        <f t="shared" si="49"/>
        <v>0</v>
      </c>
    </row>
    <row r="67" spans="1:61" ht="18.75" customHeight="1" x14ac:dyDescent="0.25">
      <c r="A67" s="52">
        <v>613</v>
      </c>
      <c r="B67" s="62" t="s">
        <v>57</v>
      </c>
      <c r="C67" s="54">
        <v>44</v>
      </c>
      <c r="D67" s="1">
        <v>0</v>
      </c>
      <c r="E67" s="1">
        <v>0</v>
      </c>
      <c r="F67" s="1">
        <f t="shared" si="52"/>
        <v>0</v>
      </c>
      <c r="G67" s="2">
        <v>0</v>
      </c>
      <c r="I67" s="19"/>
      <c r="J67" s="19"/>
      <c r="K67" s="19"/>
      <c r="L67" s="25"/>
      <c r="M67" s="125">
        <v>0</v>
      </c>
      <c r="N67" s="125">
        <v>0</v>
      </c>
      <c r="O67" s="125">
        <v>0</v>
      </c>
      <c r="P67" s="126">
        <v>0</v>
      </c>
      <c r="Q67" s="96"/>
      <c r="R67" s="96"/>
      <c r="S67" s="96">
        <f t="shared" si="50"/>
        <v>0</v>
      </c>
      <c r="T67" s="114"/>
      <c r="U67" s="96"/>
      <c r="V67" s="96"/>
      <c r="W67" s="96">
        <f t="shared" si="40"/>
        <v>0</v>
      </c>
      <c r="X67" s="97">
        <v>0</v>
      </c>
      <c r="Y67" s="96"/>
      <c r="Z67" s="96"/>
      <c r="AA67" s="96">
        <f t="shared" si="53"/>
        <v>0</v>
      </c>
      <c r="AB67" s="114">
        <v>0</v>
      </c>
      <c r="AC67" s="96"/>
      <c r="AD67" s="132"/>
      <c r="AE67" s="143">
        <f t="shared" si="54"/>
        <v>0</v>
      </c>
      <c r="AF67" s="141"/>
      <c r="AG67" s="1"/>
      <c r="AH67" s="1"/>
      <c r="AI67" s="18">
        <f t="shared" si="42"/>
        <v>0</v>
      </c>
      <c r="AJ67" s="2">
        <v>38148.19</v>
      </c>
      <c r="AK67" s="1"/>
      <c r="AL67" s="1"/>
      <c r="AM67" s="18">
        <f t="shared" si="43"/>
        <v>0</v>
      </c>
      <c r="AN67" s="2"/>
      <c r="AO67" s="1"/>
      <c r="AP67" s="1"/>
      <c r="AQ67" s="18">
        <f t="shared" si="44"/>
        <v>0</v>
      </c>
      <c r="AR67" s="40"/>
      <c r="AS67" s="21">
        <v>0</v>
      </c>
      <c r="AT67" s="21">
        <v>0</v>
      </c>
      <c r="AU67" s="22">
        <v>0</v>
      </c>
      <c r="AV67" s="23">
        <v>0</v>
      </c>
      <c r="AW67" s="1"/>
      <c r="AX67" s="1"/>
      <c r="AY67" s="18">
        <f t="shared" si="45"/>
        <v>0</v>
      </c>
      <c r="AZ67" s="2"/>
      <c r="BA67" s="18">
        <f t="shared" si="46"/>
        <v>0</v>
      </c>
      <c r="BB67" s="18">
        <f t="shared" si="41"/>
        <v>0</v>
      </c>
      <c r="BC67" s="18">
        <f t="shared" si="41"/>
        <v>0</v>
      </c>
      <c r="BD67" s="18">
        <v>38148.19</v>
      </c>
      <c r="BE67" s="4">
        <f t="shared" si="51"/>
        <v>38148.19</v>
      </c>
      <c r="BF67" s="4">
        <f t="shared" si="47"/>
        <v>0</v>
      </c>
      <c r="BH67" s="4">
        <f t="shared" si="48"/>
        <v>0</v>
      </c>
      <c r="BI67" s="4">
        <f t="shared" si="49"/>
        <v>0</v>
      </c>
    </row>
    <row r="68" spans="1:61" ht="0.75" customHeight="1" x14ac:dyDescent="0.25">
      <c r="A68" s="52">
        <v>614</v>
      </c>
      <c r="B68" s="62" t="s">
        <v>58</v>
      </c>
      <c r="C68" s="54">
        <v>45</v>
      </c>
      <c r="D68" s="1">
        <v>0</v>
      </c>
      <c r="E68" s="1">
        <v>0</v>
      </c>
      <c r="F68" s="1">
        <f t="shared" si="52"/>
        <v>0</v>
      </c>
      <c r="G68" s="2">
        <v>0</v>
      </c>
      <c r="I68" s="19"/>
      <c r="J68" s="19"/>
      <c r="K68" s="19"/>
      <c r="L68" s="25"/>
      <c r="M68" s="125">
        <v>0</v>
      </c>
      <c r="N68" s="125">
        <v>0</v>
      </c>
      <c r="O68" s="125">
        <v>0</v>
      </c>
      <c r="P68" s="126">
        <v>0</v>
      </c>
      <c r="Q68" s="96"/>
      <c r="R68" s="96"/>
      <c r="S68" s="96">
        <f t="shared" si="50"/>
        <v>0</v>
      </c>
      <c r="T68" s="114"/>
      <c r="U68" s="96"/>
      <c r="V68" s="96"/>
      <c r="W68" s="96">
        <f t="shared" si="40"/>
        <v>0</v>
      </c>
      <c r="X68" s="97">
        <v>0</v>
      </c>
      <c r="Y68" s="96"/>
      <c r="Z68" s="96"/>
      <c r="AA68" s="96">
        <f t="shared" si="53"/>
        <v>0</v>
      </c>
      <c r="AB68" s="114">
        <v>0</v>
      </c>
      <c r="AC68" s="96"/>
      <c r="AD68" s="132"/>
      <c r="AE68" s="143"/>
      <c r="AF68" s="141">
        <v>13.76</v>
      </c>
      <c r="AG68" s="1"/>
      <c r="AH68" s="1"/>
      <c r="AI68" s="18">
        <f t="shared" si="42"/>
        <v>0</v>
      </c>
      <c r="AJ68" s="2">
        <v>0</v>
      </c>
      <c r="AK68" s="1"/>
      <c r="AL68" s="1"/>
      <c r="AM68" s="18">
        <f t="shared" si="43"/>
        <v>0</v>
      </c>
      <c r="AN68" s="2"/>
      <c r="AO68" s="1"/>
      <c r="AP68" s="1"/>
      <c r="AQ68" s="18">
        <f t="shared" si="44"/>
        <v>0</v>
      </c>
      <c r="AR68" s="40"/>
      <c r="AS68" s="21">
        <v>0</v>
      </c>
      <c r="AT68" s="21">
        <v>0</v>
      </c>
      <c r="AU68" s="22">
        <v>0</v>
      </c>
      <c r="AV68" s="23">
        <v>0</v>
      </c>
      <c r="AW68" s="1"/>
      <c r="AX68" s="1"/>
      <c r="AY68" s="18">
        <f t="shared" si="45"/>
        <v>0</v>
      </c>
      <c r="AZ68" s="2"/>
      <c r="BA68" s="18">
        <f t="shared" si="46"/>
        <v>0</v>
      </c>
      <c r="BB68" s="18">
        <f t="shared" si="41"/>
        <v>0</v>
      </c>
      <c r="BC68" s="18">
        <f t="shared" si="41"/>
        <v>0</v>
      </c>
      <c r="BD68" s="18">
        <f t="shared" si="41"/>
        <v>13.76</v>
      </c>
      <c r="BE68" s="4">
        <f t="shared" si="51"/>
        <v>13.76</v>
      </c>
      <c r="BF68" s="4">
        <f t="shared" si="47"/>
        <v>0</v>
      </c>
      <c r="BH68" s="4">
        <f t="shared" si="48"/>
        <v>0</v>
      </c>
      <c r="BI68" s="4">
        <f t="shared" si="49"/>
        <v>0</v>
      </c>
    </row>
    <row r="69" spans="1:61" ht="15.75" hidden="1" customHeight="1" x14ac:dyDescent="0.25">
      <c r="A69" s="52">
        <v>621</v>
      </c>
      <c r="B69" s="62" t="s">
        <v>59</v>
      </c>
      <c r="C69" s="54">
        <v>46</v>
      </c>
      <c r="D69" s="1">
        <v>0</v>
      </c>
      <c r="E69" s="1">
        <v>0</v>
      </c>
      <c r="F69" s="1">
        <f t="shared" si="52"/>
        <v>0</v>
      </c>
      <c r="G69" s="2">
        <v>0</v>
      </c>
      <c r="I69" s="19"/>
      <c r="J69" s="19"/>
      <c r="K69" s="19"/>
      <c r="L69" s="25"/>
      <c r="M69" s="125">
        <v>0</v>
      </c>
      <c r="N69" s="125">
        <v>0</v>
      </c>
      <c r="O69" s="125">
        <v>0</v>
      </c>
      <c r="P69" s="126">
        <v>0</v>
      </c>
      <c r="Q69" s="96"/>
      <c r="R69" s="96"/>
      <c r="S69" s="96">
        <f t="shared" si="50"/>
        <v>0</v>
      </c>
      <c r="T69" s="114"/>
      <c r="U69" s="96"/>
      <c r="V69" s="96"/>
      <c r="W69" s="96">
        <f t="shared" si="40"/>
        <v>0</v>
      </c>
      <c r="X69" s="97">
        <v>0</v>
      </c>
      <c r="Y69" s="96"/>
      <c r="Z69" s="96"/>
      <c r="AA69" s="96">
        <f t="shared" si="53"/>
        <v>0</v>
      </c>
      <c r="AB69" s="114">
        <v>0</v>
      </c>
      <c r="AC69" s="96"/>
      <c r="AD69" s="132"/>
      <c r="AE69" s="143"/>
      <c r="AF69" s="141">
        <v>16.54</v>
      </c>
      <c r="AG69" s="1"/>
      <c r="AH69" s="1"/>
      <c r="AI69" s="18">
        <f t="shared" si="42"/>
        <v>0</v>
      </c>
      <c r="AJ69" s="2"/>
      <c r="AK69" s="1"/>
      <c r="AL69" s="1"/>
      <c r="AM69" s="18">
        <f t="shared" si="43"/>
        <v>0</v>
      </c>
      <c r="AN69" s="2"/>
      <c r="AO69" s="1"/>
      <c r="AP69" s="1"/>
      <c r="AQ69" s="18">
        <f t="shared" si="44"/>
        <v>0</v>
      </c>
      <c r="AR69" s="40"/>
      <c r="AS69" s="21">
        <v>0</v>
      </c>
      <c r="AT69" s="21">
        <v>0</v>
      </c>
      <c r="AU69" s="22">
        <v>0</v>
      </c>
      <c r="AV69" s="23">
        <v>0</v>
      </c>
      <c r="AW69" s="1"/>
      <c r="AX69" s="1"/>
      <c r="AY69" s="18">
        <f t="shared" si="45"/>
        <v>0</v>
      </c>
      <c r="AZ69" s="2"/>
      <c r="BA69" s="18">
        <f t="shared" si="46"/>
        <v>0</v>
      </c>
      <c r="BB69" s="18">
        <f t="shared" si="41"/>
        <v>0</v>
      </c>
      <c r="BC69" s="18">
        <f t="shared" si="41"/>
        <v>0</v>
      </c>
      <c r="BD69" s="18">
        <f t="shared" si="41"/>
        <v>16.54</v>
      </c>
      <c r="BE69" s="4">
        <f t="shared" si="51"/>
        <v>16.54</v>
      </c>
      <c r="BF69" s="4">
        <f t="shared" si="47"/>
        <v>0</v>
      </c>
      <c r="BH69" s="4">
        <f t="shared" si="48"/>
        <v>0</v>
      </c>
      <c r="BI69" s="4">
        <f t="shared" si="49"/>
        <v>0</v>
      </c>
    </row>
    <row r="70" spans="1:61" ht="17.25" hidden="1" customHeight="1" x14ac:dyDescent="0.25">
      <c r="A70" s="52">
        <v>622</v>
      </c>
      <c r="B70" s="62" t="s">
        <v>60</v>
      </c>
      <c r="C70" s="54">
        <v>47</v>
      </c>
      <c r="D70" s="1">
        <v>0</v>
      </c>
      <c r="E70" s="1">
        <v>0</v>
      </c>
      <c r="F70" s="1">
        <f t="shared" si="52"/>
        <v>0</v>
      </c>
      <c r="G70" s="2">
        <v>0</v>
      </c>
      <c r="I70" s="19"/>
      <c r="J70" s="19"/>
      <c r="K70" s="19"/>
      <c r="L70" s="25"/>
      <c r="M70" s="125">
        <v>0</v>
      </c>
      <c r="N70" s="125">
        <v>0</v>
      </c>
      <c r="O70" s="125">
        <v>0</v>
      </c>
      <c r="P70" s="126">
        <v>0</v>
      </c>
      <c r="Q70" s="96"/>
      <c r="R70" s="96"/>
      <c r="S70" s="96">
        <f t="shared" si="50"/>
        <v>0</v>
      </c>
      <c r="T70" s="114"/>
      <c r="U70" s="96"/>
      <c r="V70" s="96"/>
      <c r="W70" s="96">
        <f t="shared" si="40"/>
        <v>0</v>
      </c>
      <c r="X70" s="97">
        <v>0</v>
      </c>
      <c r="Y70" s="96"/>
      <c r="Z70" s="96"/>
      <c r="AA70" s="96">
        <f t="shared" si="53"/>
        <v>0</v>
      </c>
      <c r="AB70" s="114">
        <v>0</v>
      </c>
      <c r="AC70" s="96"/>
      <c r="AD70" s="132"/>
      <c r="AE70" s="143"/>
      <c r="AF70" s="141">
        <v>0</v>
      </c>
      <c r="AG70" s="1"/>
      <c r="AH70" s="1"/>
      <c r="AI70" s="18">
        <f t="shared" si="42"/>
        <v>0</v>
      </c>
      <c r="AJ70" s="2"/>
      <c r="AK70" s="1"/>
      <c r="AL70" s="1"/>
      <c r="AM70" s="18">
        <f t="shared" si="43"/>
        <v>0</v>
      </c>
      <c r="AN70" s="2"/>
      <c r="AO70" s="1"/>
      <c r="AP70" s="1"/>
      <c r="AQ70" s="18">
        <f t="shared" si="44"/>
        <v>0</v>
      </c>
      <c r="AR70" s="40"/>
      <c r="AS70" s="21">
        <v>0</v>
      </c>
      <c r="AT70" s="21">
        <v>0</v>
      </c>
      <c r="AU70" s="22">
        <v>0</v>
      </c>
      <c r="AV70" s="23">
        <v>0</v>
      </c>
      <c r="AW70" s="1"/>
      <c r="AX70" s="1"/>
      <c r="AY70" s="18">
        <f t="shared" si="45"/>
        <v>0</v>
      </c>
      <c r="AZ70" s="2"/>
      <c r="BA70" s="18">
        <f t="shared" si="46"/>
        <v>0</v>
      </c>
      <c r="BB70" s="18">
        <f t="shared" si="41"/>
        <v>0</v>
      </c>
      <c r="BC70" s="18">
        <f t="shared" si="41"/>
        <v>0</v>
      </c>
      <c r="BD70" s="18">
        <f t="shared" si="41"/>
        <v>0</v>
      </c>
      <c r="BE70" s="4">
        <f t="shared" si="51"/>
        <v>0</v>
      </c>
      <c r="BF70" s="4">
        <f t="shared" si="47"/>
        <v>0</v>
      </c>
      <c r="BH70" s="4">
        <f t="shared" si="48"/>
        <v>0</v>
      </c>
      <c r="BI70" s="4">
        <f t="shared" si="49"/>
        <v>0</v>
      </c>
    </row>
    <row r="71" spans="1:61" ht="17.25" hidden="1" customHeight="1" x14ac:dyDescent="0.25">
      <c r="A71" s="52">
        <v>623</v>
      </c>
      <c r="B71" s="62" t="s">
        <v>61</v>
      </c>
      <c r="C71" s="54">
        <v>48</v>
      </c>
      <c r="D71" s="1">
        <v>0</v>
      </c>
      <c r="E71" s="1">
        <v>0</v>
      </c>
      <c r="F71" s="1">
        <f t="shared" si="52"/>
        <v>0</v>
      </c>
      <c r="G71" s="2">
        <v>0</v>
      </c>
      <c r="I71" s="19"/>
      <c r="J71" s="19"/>
      <c r="K71" s="19"/>
      <c r="L71" s="25"/>
      <c r="M71" s="125">
        <v>0</v>
      </c>
      <c r="N71" s="125">
        <v>0</v>
      </c>
      <c r="O71" s="125">
        <v>0</v>
      </c>
      <c r="P71" s="126">
        <v>0</v>
      </c>
      <c r="Q71" s="96"/>
      <c r="R71" s="96"/>
      <c r="S71" s="96">
        <f t="shared" si="50"/>
        <v>0</v>
      </c>
      <c r="T71" s="114"/>
      <c r="U71" s="96"/>
      <c r="V71" s="96"/>
      <c r="W71" s="96">
        <f t="shared" si="40"/>
        <v>0</v>
      </c>
      <c r="X71" s="97">
        <v>0</v>
      </c>
      <c r="Y71" s="96"/>
      <c r="Z71" s="96"/>
      <c r="AA71" s="96">
        <f t="shared" si="53"/>
        <v>0</v>
      </c>
      <c r="AB71" s="114">
        <v>0</v>
      </c>
      <c r="AC71" s="96"/>
      <c r="AD71" s="132"/>
      <c r="AE71" s="143">
        <f>SUM(AC71:AD71)</f>
        <v>0</v>
      </c>
      <c r="AF71" s="141">
        <v>2</v>
      </c>
      <c r="AG71" s="1"/>
      <c r="AH71" s="1"/>
      <c r="AI71" s="18">
        <f t="shared" si="42"/>
        <v>0</v>
      </c>
      <c r="AJ71" s="2"/>
      <c r="AK71" s="1"/>
      <c r="AL71" s="1"/>
      <c r="AM71" s="18">
        <f t="shared" si="43"/>
        <v>0</v>
      </c>
      <c r="AN71" s="2"/>
      <c r="AO71" s="1"/>
      <c r="AP71" s="1"/>
      <c r="AQ71" s="18">
        <f t="shared" si="44"/>
        <v>0</v>
      </c>
      <c r="AR71" s="40"/>
      <c r="AS71" s="21">
        <v>0</v>
      </c>
      <c r="AT71" s="21">
        <v>0</v>
      </c>
      <c r="AU71" s="22">
        <v>0</v>
      </c>
      <c r="AV71" s="23">
        <v>0</v>
      </c>
      <c r="AW71" s="1"/>
      <c r="AX71" s="1"/>
      <c r="AY71" s="18">
        <f t="shared" si="45"/>
        <v>0</v>
      </c>
      <c r="AZ71" s="2"/>
      <c r="BA71" s="18">
        <f t="shared" si="46"/>
        <v>0</v>
      </c>
      <c r="BB71" s="18">
        <f t="shared" si="41"/>
        <v>0</v>
      </c>
      <c r="BC71" s="18">
        <f t="shared" si="41"/>
        <v>0</v>
      </c>
      <c r="BD71" s="18">
        <f t="shared" si="41"/>
        <v>2</v>
      </c>
      <c r="BE71" s="4">
        <f t="shared" si="51"/>
        <v>2</v>
      </c>
      <c r="BF71" s="4">
        <f t="shared" si="47"/>
        <v>0</v>
      </c>
      <c r="BH71" s="4">
        <f t="shared" si="48"/>
        <v>0</v>
      </c>
      <c r="BI71" s="4">
        <f t="shared" si="49"/>
        <v>0</v>
      </c>
    </row>
    <row r="72" spans="1:61" ht="18" hidden="1" customHeight="1" x14ac:dyDescent="0.25">
      <c r="A72" s="52">
        <v>624</v>
      </c>
      <c r="B72" s="62" t="s">
        <v>62</v>
      </c>
      <c r="C72" s="54">
        <v>49</v>
      </c>
      <c r="D72" s="1">
        <v>0</v>
      </c>
      <c r="E72" s="1">
        <v>0</v>
      </c>
      <c r="F72" s="1">
        <f t="shared" si="52"/>
        <v>0</v>
      </c>
      <c r="G72" s="2">
        <v>0</v>
      </c>
      <c r="I72" s="19"/>
      <c r="J72" s="19"/>
      <c r="K72" s="19"/>
      <c r="L72" s="25"/>
      <c r="M72" s="125">
        <v>0</v>
      </c>
      <c r="N72" s="125">
        <v>0</v>
      </c>
      <c r="O72" s="125">
        <v>0</v>
      </c>
      <c r="P72" s="126">
        <v>0</v>
      </c>
      <c r="Q72" s="96"/>
      <c r="R72" s="96"/>
      <c r="S72" s="96">
        <f t="shared" si="50"/>
        <v>0</v>
      </c>
      <c r="T72" s="114"/>
      <c r="U72" s="96"/>
      <c r="V72" s="96"/>
      <c r="W72" s="96">
        <f t="shared" si="40"/>
        <v>0</v>
      </c>
      <c r="X72" s="97">
        <v>0</v>
      </c>
      <c r="Y72" s="96"/>
      <c r="Z72" s="96"/>
      <c r="AA72" s="96">
        <f t="shared" si="53"/>
        <v>0</v>
      </c>
      <c r="AB72" s="114">
        <v>0</v>
      </c>
      <c r="AC72" s="96"/>
      <c r="AD72" s="132"/>
      <c r="AE72" s="143"/>
      <c r="AF72" s="141"/>
      <c r="AG72" s="1"/>
      <c r="AH72" s="1"/>
      <c r="AI72" s="18">
        <f t="shared" si="42"/>
        <v>0</v>
      </c>
      <c r="AJ72" s="2"/>
      <c r="AK72" s="1"/>
      <c r="AL72" s="1"/>
      <c r="AM72" s="18">
        <f t="shared" si="43"/>
        <v>0</v>
      </c>
      <c r="AN72" s="2"/>
      <c r="AO72" s="1"/>
      <c r="AP72" s="1"/>
      <c r="AQ72" s="18">
        <f t="shared" si="44"/>
        <v>0</v>
      </c>
      <c r="AR72" s="40"/>
      <c r="AS72" s="21">
        <v>0</v>
      </c>
      <c r="AT72" s="21">
        <v>0</v>
      </c>
      <c r="AU72" s="22">
        <v>0</v>
      </c>
      <c r="AV72" s="23">
        <v>0</v>
      </c>
      <c r="AW72" s="1"/>
      <c r="AX72" s="1"/>
      <c r="AY72" s="18">
        <f t="shared" si="45"/>
        <v>0</v>
      </c>
      <c r="AZ72" s="2"/>
      <c r="BA72" s="18">
        <f t="shared" si="46"/>
        <v>0</v>
      </c>
      <c r="BB72" s="18">
        <f t="shared" si="41"/>
        <v>0</v>
      </c>
      <c r="BC72" s="18">
        <f t="shared" si="41"/>
        <v>0</v>
      </c>
      <c r="BD72" s="18">
        <f t="shared" si="41"/>
        <v>0</v>
      </c>
      <c r="BE72" s="4">
        <f t="shared" si="51"/>
        <v>0</v>
      </c>
      <c r="BF72" s="4">
        <f t="shared" si="47"/>
        <v>0</v>
      </c>
      <c r="BH72" s="4">
        <f t="shared" si="48"/>
        <v>0</v>
      </c>
      <c r="BI72" s="4">
        <f t="shared" si="49"/>
        <v>0</v>
      </c>
    </row>
    <row r="73" spans="1:61" ht="15" customHeight="1" x14ac:dyDescent="0.25">
      <c r="A73" s="52">
        <v>641</v>
      </c>
      <c r="B73" s="62" t="s">
        <v>27</v>
      </c>
      <c r="C73" s="54">
        <v>50</v>
      </c>
      <c r="D73" s="1">
        <v>0</v>
      </c>
      <c r="E73" s="1">
        <v>0</v>
      </c>
      <c r="F73" s="1">
        <f t="shared" si="52"/>
        <v>0</v>
      </c>
      <c r="G73" s="2">
        <v>1694.15</v>
      </c>
      <c r="I73" s="19"/>
      <c r="J73" s="19"/>
      <c r="K73" s="19"/>
      <c r="L73" s="25"/>
      <c r="M73" s="125">
        <v>0</v>
      </c>
      <c r="N73" s="125">
        <v>0</v>
      </c>
      <c r="O73" s="125">
        <v>0</v>
      </c>
      <c r="P73" s="126">
        <v>0</v>
      </c>
      <c r="Q73" s="96"/>
      <c r="R73" s="96"/>
      <c r="S73" s="96">
        <f t="shared" si="50"/>
        <v>0</v>
      </c>
      <c r="T73" s="114"/>
      <c r="U73" s="96"/>
      <c r="V73" s="96"/>
      <c r="W73" s="96">
        <f t="shared" si="40"/>
        <v>0</v>
      </c>
      <c r="X73" s="97">
        <v>0</v>
      </c>
      <c r="Y73" s="96"/>
      <c r="Z73" s="96"/>
      <c r="AA73" s="96">
        <v>0</v>
      </c>
      <c r="AB73" s="114">
        <v>307.42</v>
      </c>
      <c r="AC73" s="96"/>
      <c r="AD73" s="132"/>
      <c r="AE73" s="143">
        <f t="shared" si="54"/>
        <v>0</v>
      </c>
      <c r="AF73" s="141"/>
      <c r="AG73" s="1"/>
      <c r="AH73" s="1"/>
      <c r="AI73" s="18">
        <f t="shared" si="42"/>
        <v>0</v>
      </c>
      <c r="AJ73" s="2">
        <v>5536.55</v>
      </c>
      <c r="AK73" s="1"/>
      <c r="AL73" s="1"/>
      <c r="AM73" s="18">
        <f t="shared" si="43"/>
        <v>0</v>
      </c>
      <c r="AN73" s="2"/>
      <c r="AO73" s="1"/>
      <c r="AP73" s="1"/>
      <c r="AQ73" s="18">
        <f t="shared" si="44"/>
        <v>0</v>
      </c>
      <c r="AR73" s="40"/>
      <c r="AS73" s="21">
        <v>0</v>
      </c>
      <c r="AT73" s="21">
        <v>0</v>
      </c>
      <c r="AU73" s="22">
        <v>0</v>
      </c>
      <c r="AV73" s="23">
        <v>1466</v>
      </c>
      <c r="AW73" s="1"/>
      <c r="AX73" s="1"/>
      <c r="AY73" s="18">
        <f t="shared" si="45"/>
        <v>0</v>
      </c>
      <c r="AZ73" s="2"/>
      <c r="BA73" s="18">
        <f t="shared" si="46"/>
        <v>0</v>
      </c>
      <c r="BB73" s="18">
        <f t="shared" si="41"/>
        <v>0</v>
      </c>
      <c r="BC73" s="18">
        <f t="shared" si="41"/>
        <v>0</v>
      </c>
      <c r="BD73" s="18">
        <v>9017.66</v>
      </c>
      <c r="BE73" s="4">
        <f t="shared" si="51"/>
        <v>9004.1200000000008</v>
      </c>
      <c r="BF73" s="4">
        <f t="shared" si="47"/>
        <v>13.539999999999054</v>
      </c>
      <c r="BH73" s="4">
        <f t="shared" si="48"/>
        <v>0</v>
      </c>
      <c r="BI73" s="4">
        <f t="shared" si="49"/>
        <v>0</v>
      </c>
    </row>
    <row r="74" spans="1:61" ht="17.25" customHeight="1" x14ac:dyDescent="0.25">
      <c r="A74" s="52">
        <v>642</v>
      </c>
      <c r="B74" s="62" t="s">
        <v>28</v>
      </c>
      <c r="C74" s="54">
        <v>51</v>
      </c>
      <c r="D74" s="1">
        <v>0</v>
      </c>
      <c r="E74" s="1">
        <v>0</v>
      </c>
      <c r="F74" s="1">
        <f t="shared" si="52"/>
        <v>0</v>
      </c>
      <c r="G74" s="2">
        <v>0</v>
      </c>
      <c r="I74" s="19"/>
      <c r="J74" s="19"/>
      <c r="K74" s="19"/>
      <c r="L74" s="25"/>
      <c r="M74" s="125">
        <v>0</v>
      </c>
      <c r="N74" s="125">
        <v>0</v>
      </c>
      <c r="O74" s="125">
        <v>0</v>
      </c>
      <c r="P74" s="126">
        <v>0</v>
      </c>
      <c r="Q74" s="96"/>
      <c r="R74" s="96"/>
      <c r="S74" s="96">
        <f t="shared" si="50"/>
        <v>0</v>
      </c>
      <c r="T74" s="114"/>
      <c r="U74" s="96"/>
      <c r="V74" s="96"/>
      <c r="W74" s="96">
        <f t="shared" si="40"/>
        <v>0</v>
      </c>
      <c r="X74" s="97">
        <v>0</v>
      </c>
      <c r="Y74" s="96"/>
      <c r="Z74" s="96"/>
      <c r="AA74" s="96">
        <f t="shared" si="53"/>
        <v>0</v>
      </c>
      <c r="AB74" s="114">
        <v>0</v>
      </c>
      <c r="AC74" s="96"/>
      <c r="AD74" s="132"/>
      <c r="AE74" s="143">
        <f t="shared" si="54"/>
        <v>0</v>
      </c>
      <c r="AF74" s="141"/>
      <c r="AG74" s="1"/>
      <c r="AH74" s="1"/>
      <c r="AI74" s="18">
        <f t="shared" si="42"/>
        <v>0</v>
      </c>
      <c r="AJ74" s="2"/>
      <c r="AK74" s="1"/>
      <c r="AL74" s="1"/>
      <c r="AM74" s="18">
        <f t="shared" si="43"/>
        <v>0</v>
      </c>
      <c r="AN74" s="2"/>
      <c r="AO74" s="1"/>
      <c r="AP74" s="1"/>
      <c r="AQ74" s="18">
        <f t="shared" si="44"/>
        <v>0</v>
      </c>
      <c r="AR74" s="40"/>
      <c r="AS74" s="21">
        <v>0</v>
      </c>
      <c r="AT74" s="21">
        <v>0</v>
      </c>
      <c r="AU74" s="22">
        <v>0</v>
      </c>
      <c r="AV74" s="23">
        <v>10420</v>
      </c>
      <c r="AW74" s="1"/>
      <c r="AX74" s="1"/>
      <c r="AY74" s="18">
        <f t="shared" si="45"/>
        <v>0</v>
      </c>
      <c r="AZ74" s="2"/>
      <c r="BA74" s="18">
        <f t="shared" si="46"/>
        <v>0</v>
      </c>
      <c r="BB74" s="18">
        <f t="shared" si="41"/>
        <v>0</v>
      </c>
      <c r="BC74" s="18">
        <f t="shared" si="41"/>
        <v>0</v>
      </c>
      <c r="BD74" s="18">
        <f t="shared" si="41"/>
        <v>10420</v>
      </c>
      <c r="BE74" s="4">
        <f t="shared" si="51"/>
        <v>10420</v>
      </c>
      <c r="BF74" s="4">
        <f t="shared" si="47"/>
        <v>0</v>
      </c>
      <c r="BH74" s="4">
        <f t="shared" si="48"/>
        <v>0</v>
      </c>
      <c r="BI74" s="4">
        <f t="shared" si="49"/>
        <v>0</v>
      </c>
    </row>
    <row r="75" spans="1:61" ht="17.25" customHeight="1" x14ac:dyDescent="0.25">
      <c r="A75" s="52">
        <v>643</v>
      </c>
      <c r="B75" s="62" t="s">
        <v>63</v>
      </c>
      <c r="C75" s="54">
        <v>52</v>
      </c>
      <c r="D75" s="1">
        <v>0</v>
      </c>
      <c r="E75" s="1">
        <v>0</v>
      </c>
      <c r="F75" s="1">
        <f t="shared" si="52"/>
        <v>0</v>
      </c>
      <c r="G75" s="2">
        <v>0</v>
      </c>
      <c r="I75" s="19"/>
      <c r="J75" s="19"/>
      <c r="K75" s="19"/>
      <c r="L75" s="25"/>
      <c r="M75" s="125">
        <v>0</v>
      </c>
      <c r="N75" s="125">
        <v>0</v>
      </c>
      <c r="O75" s="125">
        <v>0</v>
      </c>
      <c r="P75" s="126">
        <v>0</v>
      </c>
      <c r="Q75" s="96"/>
      <c r="R75" s="96"/>
      <c r="S75" s="96">
        <f t="shared" si="50"/>
        <v>0</v>
      </c>
      <c r="T75" s="114"/>
      <c r="U75" s="96"/>
      <c r="V75" s="96"/>
      <c r="W75" s="96">
        <f t="shared" si="40"/>
        <v>0</v>
      </c>
      <c r="X75" s="97">
        <v>0</v>
      </c>
      <c r="Y75" s="96"/>
      <c r="Z75" s="96"/>
      <c r="AA75" s="96">
        <f t="shared" si="53"/>
        <v>0</v>
      </c>
      <c r="AB75" s="114">
        <v>0</v>
      </c>
      <c r="AC75" s="96"/>
      <c r="AD75" s="132"/>
      <c r="AE75" s="143">
        <f t="shared" si="54"/>
        <v>0</v>
      </c>
      <c r="AF75" s="141"/>
      <c r="AG75" s="1"/>
      <c r="AH75" s="1"/>
      <c r="AI75" s="18">
        <f t="shared" si="42"/>
        <v>0</v>
      </c>
      <c r="AJ75" s="2"/>
      <c r="AK75" s="1"/>
      <c r="AL75" s="1"/>
      <c r="AM75" s="18">
        <f t="shared" si="43"/>
        <v>0</v>
      </c>
      <c r="AN75" s="2"/>
      <c r="AO75" s="1"/>
      <c r="AP75" s="1"/>
      <c r="AQ75" s="18">
        <f t="shared" si="44"/>
        <v>0</v>
      </c>
      <c r="AR75" s="40"/>
      <c r="AS75" s="21">
        <v>0</v>
      </c>
      <c r="AT75" s="21">
        <v>0</v>
      </c>
      <c r="AU75" s="22">
        <v>0</v>
      </c>
      <c r="AV75" s="23">
        <v>0</v>
      </c>
      <c r="AW75" s="1"/>
      <c r="AX75" s="1"/>
      <c r="AY75" s="18">
        <f t="shared" si="45"/>
        <v>0</v>
      </c>
      <c r="AZ75" s="2"/>
      <c r="BA75" s="18">
        <f t="shared" si="46"/>
        <v>0</v>
      </c>
      <c r="BB75" s="18">
        <f t="shared" si="41"/>
        <v>0</v>
      </c>
      <c r="BC75" s="18">
        <f t="shared" si="41"/>
        <v>0</v>
      </c>
      <c r="BD75" s="18">
        <f t="shared" si="41"/>
        <v>0</v>
      </c>
      <c r="BE75" s="4">
        <f t="shared" si="51"/>
        <v>0</v>
      </c>
      <c r="BF75" s="4">
        <f t="shared" si="47"/>
        <v>0</v>
      </c>
      <c r="BH75" s="4">
        <f t="shared" si="48"/>
        <v>0</v>
      </c>
      <c r="BI75" s="4">
        <f t="shared" si="49"/>
        <v>0</v>
      </c>
    </row>
    <row r="76" spans="1:61" ht="16.5" customHeight="1" x14ac:dyDescent="0.25">
      <c r="A76" s="52">
        <v>644</v>
      </c>
      <c r="B76" s="62" t="s">
        <v>30</v>
      </c>
      <c r="C76" s="54">
        <v>53</v>
      </c>
      <c r="D76" s="1">
        <v>0</v>
      </c>
      <c r="E76" s="1">
        <v>0</v>
      </c>
      <c r="F76" s="1">
        <f t="shared" si="52"/>
        <v>0</v>
      </c>
      <c r="G76" s="2">
        <v>37.6</v>
      </c>
      <c r="I76" s="99">
        <v>0</v>
      </c>
      <c r="J76" s="99">
        <v>0</v>
      </c>
      <c r="K76" s="109">
        <v>0</v>
      </c>
      <c r="L76" s="105">
        <v>55.31</v>
      </c>
      <c r="M76" s="125">
        <v>0</v>
      </c>
      <c r="N76" s="125">
        <v>0</v>
      </c>
      <c r="O76" s="125">
        <v>0</v>
      </c>
      <c r="P76" s="126">
        <v>188.26</v>
      </c>
      <c r="Q76" s="96"/>
      <c r="R76" s="96"/>
      <c r="S76" s="96">
        <f t="shared" si="50"/>
        <v>0</v>
      </c>
      <c r="T76" s="114">
        <v>74.790000000000006</v>
      </c>
      <c r="U76" s="96"/>
      <c r="V76" s="96"/>
      <c r="W76" s="96">
        <f t="shared" si="40"/>
        <v>0</v>
      </c>
      <c r="X76" s="97">
        <v>10.99</v>
      </c>
      <c r="Y76" s="96"/>
      <c r="Z76" s="96"/>
      <c r="AA76" s="96">
        <f t="shared" si="53"/>
        <v>0</v>
      </c>
      <c r="AB76" s="114">
        <v>15.19</v>
      </c>
      <c r="AC76" s="96"/>
      <c r="AD76" s="132"/>
      <c r="AE76" s="143">
        <f t="shared" si="54"/>
        <v>0</v>
      </c>
      <c r="AF76" s="141"/>
      <c r="AG76" s="1"/>
      <c r="AH76" s="1"/>
      <c r="AI76" s="18">
        <f t="shared" si="42"/>
        <v>0</v>
      </c>
      <c r="AJ76" s="2">
        <v>580.92999999999995</v>
      </c>
      <c r="AK76" s="1"/>
      <c r="AL76" s="1"/>
      <c r="AM76" s="18">
        <f t="shared" si="43"/>
        <v>0</v>
      </c>
      <c r="AN76" s="2"/>
      <c r="AO76" s="1"/>
      <c r="AP76" s="1"/>
      <c r="AQ76" s="18">
        <f t="shared" si="44"/>
        <v>0</v>
      </c>
      <c r="AR76" s="40"/>
      <c r="AS76" s="21">
        <v>0</v>
      </c>
      <c r="AT76" s="21"/>
      <c r="AU76" s="22"/>
      <c r="AV76" s="23">
        <v>189</v>
      </c>
      <c r="AW76" s="1"/>
      <c r="AX76" s="1"/>
      <c r="AY76" s="18">
        <f t="shared" si="45"/>
        <v>0</v>
      </c>
      <c r="AZ76" s="2">
        <v>7.61</v>
      </c>
      <c r="BA76" s="18">
        <f t="shared" si="46"/>
        <v>0</v>
      </c>
      <c r="BB76" s="18">
        <f t="shared" si="41"/>
        <v>0</v>
      </c>
      <c r="BC76" s="18">
        <f t="shared" si="41"/>
        <v>0</v>
      </c>
      <c r="BD76" s="18">
        <v>1176.3699999999999</v>
      </c>
      <c r="BE76" s="4">
        <f t="shared" si="51"/>
        <v>1159.6799999999998</v>
      </c>
      <c r="BF76" s="4">
        <f t="shared" si="47"/>
        <v>16.690000000000055</v>
      </c>
      <c r="BH76" s="4">
        <f t="shared" si="48"/>
        <v>0</v>
      </c>
      <c r="BI76" s="4">
        <f t="shared" si="49"/>
        <v>0</v>
      </c>
    </row>
    <row r="77" spans="1:61" ht="15.75" customHeight="1" x14ac:dyDescent="0.25">
      <c r="A77" s="52">
        <v>645</v>
      </c>
      <c r="B77" s="62" t="s">
        <v>64</v>
      </c>
      <c r="C77" s="54">
        <v>54</v>
      </c>
      <c r="D77" s="1">
        <v>0</v>
      </c>
      <c r="E77" s="1">
        <v>0</v>
      </c>
      <c r="F77" s="1">
        <f t="shared" si="52"/>
        <v>0</v>
      </c>
      <c r="G77" s="2">
        <v>1.39</v>
      </c>
      <c r="H77" s="4"/>
      <c r="I77" s="19"/>
      <c r="J77" s="19"/>
      <c r="K77" s="19"/>
      <c r="L77" s="25">
        <v>18.61</v>
      </c>
      <c r="M77" s="125">
        <v>0</v>
      </c>
      <c r="N77" s="125">
        <v>0</v>
      </c>
      <c r="O77" s="125">
        <v>0</v>
      </c>
      <c r="P77" s="126">
        <v>9.1</v>
      </c>
      <c r="Q77" s="96"/>
      <c r="R77" s="96"/>
      <c r="S77" s="96">
        <f t="shared" si="50"/>
        <v>0</v>
      </c>
      <c r="T77" s="114">
        <v>36.1</v>
      </c>
      <c r="U77" s="96"/>
      <c r="V77" s="96"/>
      <c r="W77" s="96">
        <f t="shared" si="40"/>
        <v>0</v>
      </c>
      <c r="X77" s="97">
        <v>0</v>
      </c>
      <c r="Y77" s="96"/>
      <c r="Z77" s="96"/>
      <c r="AA77" s="96">
        <f t="shared" si="53"/>
        <v>0</v>
      </c>
      <c r="AB77" s="114">
        <v>0</v>
      </c>
      <c r="AC77" s="96"/>
      <c r="AD77" s="132"/>
      <c r="AE77" s="143">
        <f t="shared" si="54"/>
        <v>0</v>
      </c>
      <c r="AF77" s="141"/>
      <c r="AG77" s="1"/>
      <c r="AH77" s="1"/>
      <c r="AI77" s="18">
        <f t="shared" si="42"/>
        <v>0</v>
      </c>
      <c r="AJ77" s="2">
        <v>0</v>
      </c>
      <c r="AK77" s="1"/>
      <c r="AL77" s="1"/>
      <c r="AM77" s="18">
        <f t="shared" si="43"/>
        <v>0</v>
      </c>
      <c r="AN77" s="2"/>
      <c r="AO77" s="1"/>
      <c r="AP77" s="1"/>
      <c r="AQ77" s="18">
        <f t="shared" si="44"/>
        <v>0</v>
      </c>
      <c r="AR77" s="40"/>
      <c r="AS77" s="21">
        <v>0</v>
      </c>
      <c r="AT77" s="21">
        <v>0</v>
      </c>
      <c r="AU77" s="22">
        <v>0</v>
      </c>
      <c r="AV77" s="23">
        <v>0</v>
      </c>
      <c r="AW77" s="1"/>
      <c r="AX77" s="1"/>
      <c r="AY77" s="18">
        <f t="shared" si="45"/>
        <v>0</v>
      </c>
      <c r="AZ77" s="2"/>
      <c r="BA77" s="18">
        <f t="shared" si="46"/>
        <v>0</v>
      </c>
      <c r="BB77" s="18">
        <f t="shared" si="41"/>
        <v>0</v>
      </c>
      <c r="BC77" s="18">
        <f t="shared" si="41"/>
        <v>0</v>
      </c>
      <c r="BD77" s="18">
        <f t="shared" si="41"/>
        <v>65.2</v>
      </c>
      <c r="BE77" s="4">
        <f>G77+L77+P77+T77+X77+AB77+AF77+AJ77+AN77+AR77+AY77</f>
        <v>65.2</v>
      </c>
      <c r="BF77" s="4">
        <f t="shared" si="47"/>
        <v>0</v>
      </c>
      <c r="BH77" s="4">
        <f t="shared" si="48"/>
        <v>0</v>
      </c>
      <c r="BI77" s="4">
        <f t="shared" si="49"/>
        <v>0</v>
      </c>
    </row>
    <row r="78" spans="1:61" ht="15" customHeight="1" x14ac:dyDescent="0.25">
      <c r="A78" s="52">
        <v>646</v>
      </c>
      <c r="B78" s="62" t="s">
        <v>65</v>
      </c>
      <c r="C78" s="54">
        <v>55</v>
      </c>
      <c r="D78" s="5">
        <v>0</v>
      </c>
      <c r="E78" s="1">
        <v>0</v>
      </c>
      <c r="F78" s="1">
        <f t="shared" si="52"/>
        <v>0</v>
      </c>
      <c r="G78" s="2">
        <v>0</v>
      </c>
      <c r="H78" s="4"/>
      <c r="I78" s="19"/>
      <c r="J78" s="19"/>
      <c r="K78" s="19"/>
      <c r="L78" s="25">
        <v>5173.2</v>
      </c>
      <c r="M78" s="125">
        <v>0</v>
      </c>
      <c r="N78" s="125">
        <v>0</v>
      </c>
      <c r="O78" s="125">
        <v>0</v>
      </c>
      <c r="P78" s="126">
        <v>107.34</v>
      </c>
      <c r="Q78" s="96"/>
      <c r="R78" s="96"/>
      <c r="S78" s="96">
        <f t="shared" si="50"/>
        <v>0</v>
      </c>
      <c r="T78" s="114">
        <v>0</v>
      </c>
      <c r="U78" s="96"/>
      <c r="V78" s="96"/>
      <c r="W78" s="96">
        <f t="shared" si="40"/>
        <v>0</v>
      </c>
      <c r="X78" s="97">
        <v>0</v>
      </c>
      <c r="Y78" s="96"/>
      <c r="Z78" s="96"/>
      <c r="AA78" s="96">
        <f t="shared" si="53"/>
        <v>0</v>
      </c>
      <c r="AB78" s="114">
        <v>11055.84</v>
      </c>
      <c r="AC78" s="96"/>
      <c r="AD78" s="132"/>
      <c r="AE78" s="143">
        <f t="shared" si="54"/>
        <v>0</v>
      </c>
      <c r="AF78" s="141"/>
      <c r="AG78" s="5"/>
      <c r="AH78" s="1"/>
      <c r="AI78" s="18">
        <f t="shared" si="42"/>
        <v>0</v>
      </c>
      <c r="AJ78" s="2">
        <v>501.18</v>
      </c>
      <c r="AK78" s="5"/>
      <c r="AL78" s="1"/>
      <c r="AM78" s="18">
        <f t="shared" si="43"/>
        <v>0</v>
      </c>
      <c r="AN78" s="2"/>
      <c r="AO78" s="5"/>
      <c r="AP78" s="1"/>
      <c r="AQ78" s="18">
        <f t="shared" si="44"/>
        <v>0</v>
      </c>
      <c r="AR78" s="40"/>
      <c r="AS78" s="21">
        <v>0</v>
      </c>
      <c r="AT78" s="21">
        <v>0</v>
      </c>
      <c r="AU78" s="22">
        <v>0</v>
      </c>
      <c r="AV78" s="23">
        <v>0</v>
      </c>
      <c r="AW78" s="5"/>
      <c r="AX78" s="1"/>
      <c r="AY78" s="18">
        <f t="shared" si="45"/>
        <v>0</v>
      </c>
      <c r="AZ78" s="2"/>
      <c r="BA78" s="18">
        <f t="shared" si="46"/>
        <v>0</v>
      </c>
      <c r="BB78" s="18">
        <f t="shared" si="46"/>
        <v>0</v>
      </c>
      <c r="BC78" s="18">
        <f t="shared" si="46"/>
        <v>0</v>
      </c>
      <c r="BD78" s="18">
        <v>16839.560000000001</v>
      </c>
      <c r="BE78" s="4">
        <f t="shared" si="51"/>
        <v>16837.560000000001</v>
      </c>
      <c r="BF78" s="4">
        <f t="shared" si="47"/>
        <v>2</v>
      </c>
      <c r="BH78" s="4">
        <f t="shared" si="48"/>
        <v>0</v>
      </c>
      <c r="BI78" s="4">
        <f t="shared" si="49"/>
        <v>0</v>
      </c>
    </row>
    <row r="79" spans="1:61" ht="15" hidden="1" customHeight="1" x14ac:dyDescent="0.25">
      <c r="A79" s="52">
        <v>647</v>
      </c>
      <c r="B79" s="62" t="s">
        <v>66</v>
      </c>
      <c r="C79" s="54">
        <v>56</v>
      </c>
      <c r="D79" s="5">
        <v>0</v>
      </c>
      <c r="E79" s="1">
        <v>0</v>
      </c>
      <c r="F79" s="1">
        <f t="shared" si="52"/>
        <v>0</v>
      </c>
      <c r="G79" s="2">
        <v>0</v>
      </c>
      <c r="H79" s="4"/>
      <c r="I79" s="19"/>
      <c r="J79" s="19"/>
      <c r="K79" s="19"/>
      <c r="L79" s="25"/>
      <c r="M79" s="125">
        <v>0</v>
      </c>
      <c r="N79" s="125">
        <v>0</v>
      </c>
      <c r="O79" s="125">
        <v>0</v>
      </c>
      <c r="P79" s="126">
        <v>0</v>
      </c>
      <c r="Q79" s="96"/>
      <c r="R79" s="96"/>
      <c r="S79" s="96">
        <f t="shared" si="50"/>
        <v>0</v>
      </c>
      <c r="T79" s="114">
        <v>0</v>
      </c>
      <c r="U79" s="96"/>
      <c r="V79" s="96"/>
      <c r="W79" s="96">
        <f t="shared" si="40"/>
        <v>0</v>
      </c>
      <c r="X79" s="97">
        <v>0</v>
      </c>
      <c r="Y79" s="96"/>
      <c r="Z79" s="96"/>
      <c r="AA79" s="96">
        <f t="shared" si="53"/>
        <v>0</v>
      </c>
      <c r="AB79" s="114">
        <v>0</v>
      </c>
      <c r="AC79" s="96"/>
      <c r="AD79" s="132"/>
      <c r="AE79" s="143">
        <f t="shared" si="54"/>
        <v>0</v>
      </c>
      <c r="AF79" s="141"/>
      <c r="AG79" s="5"/>
      <c r="AH79" s="1"/>
      <c r="AI79" s="18">
        <f t="shared" si="42"/>
        <v>0</v>
      </c>
      <c r="AJ79" s="2"/>
      <c r="AK79" s="5"/>
      <c r="AL79" s="1"/>
      <c r="AM79" s="18">
        <f t="shared" si="43"/>
        <v>0</v>
      </c>
      <c r="AN79" s="2"/>
      <c r="AO79" s="5"/>
      <c r="AP79" s="1"/>
      <c r="AQ79" s="18">
        <f t="shared" si="44"/>
        <v>0</v>
      </c>
      <c r="AR79" s="40"/>
      <c r="AS79" s="21">
        <v>0</v>
      </c>
      <c r="AT79" s="21">
        <v>0</v>
      </c>
      <c r="AU79" s="22">
        <v>0</v>
      </c>
      <c r="AV79" s="23">
        <v>0</v>
      </c>
      <c r="AW79" s="5"/>
      <c r="AX79" s="1"/>
      <c r="AY79" s="18">
        <f t="shared" si="45"/>
        <v>0</v>
      </c>
      <c r="AZ79" s="2"/>
      <c r="BA79" s="18">
        <f t="shared" si="46"/>
        <v>0</v>
      </c>
      <c r="BB79" s="18">
        <f t="shared" si="46"/>
        <v>0</v>
      </c>
      <c r="BC79" s="18">
        <f t="shared" si="46"/>
        <v>0</v>
      </c>
      <c r="BD79" s="18">
        <f t="shared" si="46"/>
        <v>0</v>
      </c>
      <c r="BE79" s="4">
        <f t="shared" si="51"/>
        <v>0</v>
      </c>
      <c r="BF79" s="4">
        <f t="shared" si="47"/>
        <v>0</v>
      </c>
      <c r="BH79" s="4">
        <f t="shared" si="48"/>
        <v>0</v>
      </c>
      <c r="BI79" s="4">
        <f t="shared" si="49"/>
        <v>0</v>
      </c>
    </row>
    <row r="80" spans="1:61" ht="15" customHeight="1" x14ac:dyDescent="0.25">
      <c r="A80" s="52">
        <v>648</v>
      </c>
      <c r="B80" s="62" t="s">
        <v>67</v>
      </c>
      <c r="C80" s="54">
        <v>57</v>
      </c>
      <c r="D80" s="5">
        <v>390000</v>
      </c>
      <c r="E80" s="1">
        <v>120000</v>
      </c>
      <c r="F80" s="1">
        <f t="shared" si="52"/>
        <v>510000</v>
      </c>
      <c r="G80" s="2">
        <v>502158.68</v>
      </c>
      <c r="I80" s="99">
        <v>223400</v>
      </c>
      <c r="J80" s="99">
        <v>0</v>
      </c>
      <c r="K80" s="109">
        <f t="shared" ref="K80:K82" si="55">I80+J80</f>
        <v>223400</v>
      </c>
      <c r="L80" s="105">
        <v>302575.81</v>
      </c>
      <c r="M80" s="125">
        <v>357800</v>
      </c>
      <c r="N80" s="125">
        <v>0</v>
      </c>
      <c r="O80" s="125">
        <v>357800</v>
      </c>
      <c r="P80" s="126">
        <v>359646.8</v>
      </c>
      <c r="Q80" s="115">
        <v>160140</v>
      </c>
      <c r="R80" s="96">
        <v>82300</v>
      </c>
      <c r="S80" s="96">
        <f t="shared" si="50"/>
        <v>242440</v>
      </c>
      <c r="T80" s="114">
        <v>242408</v>
      </c>
      <c r="U80" s="96">
        <v>130000</v>
      </c>
      <c r="V80" s="96">
        <v>0</v>
      </c>
      <c r="W80" s="96">
        <f t="shared" si="40"/>
        <v>130000</v>
      </c>
      <c r="X80" s="97">
        <v>131629</v>
      </c>
      <c r="Y80" s="115">
        <v>344000</v>
      </c>
      <c r="Z80" s="96"/>
      <c r="AA80" s="96">
        <f t="shared" si="53"/>
        <v>344000</v>
      </c>
      <c r="AB80" s="114">
        <v>344428</v>
      </c>
      <c r="AC80" s="96">
        <v>77740</v>
      </c>
      <c r="AD80" s="132">
        <v>0</v>
      </c>
      <c r="AE80" s="143">
        <f t="shared" si="54"/>
        <v>77740</v>
      </c>
      <c r="AF80" s="141">
        <v>77043</v>
      </c>
      <c r="AG80" s="5">
        <v>8500</v>
      </c>
      <c r="AH80" s="1"/>
      <c r="AI80" s="18">
        <f t="shared" si="42"/>
        <v>8500</v>
      </c>
      <c r="AJ80" s="2">
        <v>83290.61</v>
      </c>
      <c r="AK80" s="5"/>
      <c r="AL80" s="1"/>
      <c r="AM80" s="18">
        <f t="shared" si="43"/>
        <v>0</v>
      </c>
      <c r="AN80" s="2"/>
      <c r="AO80" s="5"/>
      <c r="AP80" s="1"/>
      <c r="AQ80" s="18">
        <f t="shared" si="44"/>
        <v>0</v>
      </c>
      <c r="AR80" s="40"/>
      <c r="AS80" s="21">
        <v>0</v>
      </c>
      <c r="AT80" s="21">
        <v>0</v>
      </c>
      <c r="AU80" s="22">
        <v>0</v>
      </c>
      <c r="AV80" s="23">
        <v>0</v>
      </c>
      <c r="AW80" s="5"/>
      <c r="AX80" s="1"/>
      <c r="AY80" s="18">
        <f t="shared" si="45"/>
        <v>0</v>
      </c>
      <c r="AZ80" s="2"/>
      <c r="BA80" s="18">
        <f t="shared" si="46"/>
        <v>1691580</v>
      </c>
      <c r="BB80" s="18">
        <f t="shared" si="46"/>
        <v>202300</v>
      </c>
      <c r="BC80" s="18">
        <f t="shared" si="46"/>
        <v>1893880</v>
      </c>
      <c r="BD80" s="18">
        <f t="shared" si="46"/>
        <v>2043179.9000000001</v>
      </c>
      <c r="BE80" s="4">
        <f t="shared" si="51"/>
        <v>2043179.9000000001</v>
      </c>
      <c r="BF80" s="4">
        <f t="shared" si="47"/>
        <v>0</v>
      </c>
      <c r="BH80" s="4">
        <f t="shared" si="48"/>
        <v>202300</v>
      </c>
      <c r="BI80" s="4">
        <f t="shared" si="49"/>
        <v>1893880</v>
      </c>
    </row>
    <row r="81" spans="1:61" ht="14.25" customHeight="1" x14ac:dyDescent="0.25">
      <c r="A81" s="52">
        <v>649</v>
      </c>
      <c r="B81" s="53" t="s">
        <v>102</v>
      </c>
      <c r="C81" s="54">
        <v>58</v>
      </c>
      <c r="D81" s="6">
        <v>260000</v>
      </c>
      <c r="E81" s="1">
        <v>0</v>
      </c>
      <c r="F81" s="1">
        <f t="shared" si="52"/>
        <v>260000</v>
      </c>
      <c r="G81" s="2">
        <v>282061.09000000003</v>
      </c>
      <c r="I81" s="99">
        <v>260000</v>
      </c>
      <c r="J81" s="99">
        <v>5000</v>
      </c>
      <c r="K81" s="109">
        <f t="shared" si="55"/>
        <v>265000</v>
      </c>
      <c r="L81" s="105">
        <v>408304.29</v>
      </c>
      <c r="M81" s="125">
        <v>766903</v>
      </c>
      <c r="N81" s="125">
        <v>150000</v>
      </c>
      <c r="O81" s="125">
        <v>916903</v>
      </c>
      <c r="P81" s="126">
        <v>871526.96</v>
      </c>
      <c r="Q81" s="96">
        <v>1009550</v>
      </c>
      <c r="R81" s="96">
        <v>252900</v>
      </c>
      <c r="S81" s="96">
        <f t="shared" si="50"/>
        <v>1262450</v>
      </c>
      <c r="T81" s="114">
        <v>1250250.6499999999</v>
      </c>
      <c r="U81" s="96">
        <v>280000</v>
      </c>
      <c r="V81" s="96">
        <v>0</v>
      </c>
      <c r="W81" s="96">
        <f t="shared" si="40"/>
        <v>280000</v>
      </c>
      <c r="X81" s="97">
        <v>280456.05</v>
      </c>
      <c r="Y81" s="96">
        <v>70000</v>
      </c>
      <c r="Z81" s="96">
        <v>18000</v>
      </c>
      <c r="AA81" s="96">
        <f t="shared" si="53"/>
        <v>88000</v>
      </c>
      <c r="AB81" s="114">
        <v>57348.79</v>
      </c>
      <c r="AC81" s="96">
        <v>43318</v>
      </c>
      <c r="AD81" s="132"/>
      <c r="AE81" s="143">
        <f t="shared" si="54"/>
        <v>43318</v>
      </c>
      <c r="AF81" s="141">
        <v>34364</v>
      </c>
      <c r="AG81" s="6">
        <v>41500</v>
      </c>
      <c r="AH81" s="1">
        <v>305500</v>
      </c>
      <c r="AI81" s="18">
        <f t="shared" si="42"/>
        <v>347000</v>
      </c>
      <c r="AJ81" s="2">
        <v>502274.63</v>
      </c>
      <c r="AK81" s="6"/>
      <c r="AL81" s="1"/>
      <c r="AM81" s="18">
        <f t="shared" si="43"/>
        <v>0</v>
      </c>
      <c r="AN81" s="2">
        <v>200</v>
      </c>
      <c r="AO81" s="6"/>
      <c r="AP81" s="1"/>
      <c r="AQ81" s="18">
        <f t="shared" si="44"/>
        <v>0</v>
      </c>
      <c r="AR81" s="40"/>
      <c r="AS81" s="21">
        <v>0</v>
      </c>
      <c r="AT81" s="21">
        <v>50000</v>
      </c>
      <c r="AU81" s="22">
        <v>50000</v>
      </c>
      <c r="AV81" s="23">
        <v>49448</v>
      </c>
      <c r="AW81" s="6"/>
      <c r="AX81" s="1">
        <v>15000</v>
      </c>
      <c r="AY81" s="18">
        <f t="shared" si="45"/>
        <v>15000</v>
      </c>
      <c r="AZ81" s="2">
        <v>15853.48</v>
      </c>
      <c r="BA81" s="18">
        <f t="shared" si="46"/>
        <v>2731271</v>
      </c>
      <c r="BB81" s="18">
        <f t="shared" si="46"/>
        <v>796400</v>
      </c>
      <c r="BC81" s="18">
        <f t="shared" si="46"/>
        <v>3527671</v>
      </c>
      <c r="BD81" s="18">
        <f t="shared" si="46"/>
        <v>3752087.9399999995</v>
      </c>
      <c r="BE81" s="4">
        <f t="shared" si="51"/>
        <v>3752087.9399999995</v>
      </c>
      <c r="BF81" s="4">
        <f t="shared" si="47"/>
        <v>0</v>
      </c>
      <c r="BH81" s="4">
        <f t="shared" si="48"/>
        <v>796400</v>
      </c>
      <c r="BI81" s="4">
        <f t="shared" si="49"/>
        <v>3527671</v>
      </c>
    </row>
    <row r="82" spans="1:61" ht="21.75" customHeight="1" x14ac:dyDescent="0.25">
      <c r="A82" s="52">
        <v>651</v>
      </c>
      <c r="B82" s="62" t="s">
        <v>68</v>
      </c>
      <c r="C82" s="54">
        <v>59</v>
      </c>
      <c r="D82" s="5">
        <v>0</v>
      </c>
      <c r="E82" s="1">
        <v>0</v>
      </c>
      <c r="F82" s="1">
        <f t="shared" si="52"/>
        <v>0</v>
      </c>
      <c r="G82" s="2">
        <v>0</v>
      </c>
      <c r="H82" s="4"/>
      <c r="I82" s="99">
        <v>0</v>
      </c>
      <c r="J82" s="99">
        <v>61000</v>
      </c>
      <c r="K82" s="109">
        <f t="shared" si="55"/>
        <v>61000</v>
      </c>
      <c r="L82" s="105">
        <v>0</v>
      </c>
      <c r="M82" s="125">
        <v>0</v>
      </c>
      <c r="N82" s="125">
        <v>0</v>
      </c>
      <c r="O82" s="125">
        <v>0</v>
      </c>
      <c r="P82" s="126">
        <v>0</v>
      </c>
      <c r="Q82" s="96"/>
      <c r="R82" s="96"/>
      <c r="S82" s="96">
        <f t="shared" si="50"/>
        <v>0</v>
      </c>
      <c r="T82" s="114"/>
      <c r="U82" s="96"/>
      <c r="V82" s="96"/>
      <c r="W82" s="96">
        <f t="shared" si="40"/>
        <v>0</v>
      </c>
      <c r="X82" s="97">
        <v>0</v>
      </c>
      <c r="Y82" s="96"/>
      <c r="Z82" s="96"/>
      <c r="AA82" s="96">
        <f t="shared" si="53"/>
        <v>0</v>
      </c>
      <c r="AB82" s="114">
        <v>0</v>
      </c>
      <c r="AC82" s="96"/>
      <c r="AD82" s="132"/>
      <c r="AE82" s="143">
        <f t="shared" si="54"/>
        <v>0</v>
      </c>
      <c r="AF82" s="141"/>
      <c r="AG82" s="5"/>
      <c r="AH82" s="1"/>
      <c r="AI82" s="18">
        <f t="shared" si="42"/>
        <v>0</v>
      </c>
      <c r="AJ82" s="2">
        <v>78320</v>
      </c>
      <c r="AK82" s="5"/>
      <c r="AL82" s="1"/>
      <c r="AM82" s="18">
        <f t="shared" si="43"/>
        <v>0</v>
      </c>
      <c r="AN82" s="2"/>
      <c r="AO82" s="5"/>
      <c r="AP82" s="1"/>
      <c r="AQ82" s="18">
        <f t="shared" si="44"/>
        <v>0</v>
      </c>
      <c r="AR82" s="40"/>
      <c r="AS82" s="21">
        <v>0</v>
      </c>
      <c r="AT82" s="21">
        <v>0</v>
      </c>
      <c r="AU82" s="22">
        <v>0</v>
      </c>
      <c r="AV82" s="23">
        <v>0</v>
      </c>
      <c r="AW82" s="5"/>
      <c r="AX82" s="1"/>
      <c r="AY82" s="18">
        <f t="shared" si="45"/>
        <v>0</v>
      </c>
      <c r="AZ82" s="2"/>
      <c r="BA82" s="18">
        <f t="shared" si="46"/>
        <v>0</v>
      </c>
      <c r="BB82" s="18">
        <f t="shared" si="46"/>
        <v>61000</v>
      </c>
      <c r="BC82" s="18">
        <f t="shared" si="46"/>
        <v>61000</v>
      </c>
      <c r="BD82" s="18">
        <f t="shared" si="46"/>
        <v>78320</v>
      </c>
      <c r="BE82" s="4">
        <f t="shared" si="51"/>
        <v>78320</v>
      </c>
      <c r="BF82" s="4">
        <f t="shared" si="47"/>
        <v>0</v>
      </c>
      <c r="BH82" s="4">
        <f t="shared" si="48"/>
        <v>61000</v>
      </c>
      <c r="BI82" s="4">
        <f t="shared" si="49"/>
        <v>61000</v>
      </c>
    </row>
    <row r="83" spans="1:61" ht="0.75" customHeight="1" x14ac:dyDescent="0.25">
      <c r="A83" s="74">
        <v>652</v>
      </c>
      <c r="B83" s="75" t="s">
        <v>69</v>
      </c>
      <c r="C83" s="54">
        <v>60</v>
      </c>
      <c r="D83" s="5">
        <v>0</v>
      </c>
      <c r="E83" s="1">
        <v>0</v>
      </c>
      <c r="F83" s="1">
        <f t="shared" si="52"/>
        <v>0</v>
      </c>
      <c r="G83" s="2">
        <v>0</v>
      </c>
      <c r="I83" s="18"/>
      <c r="J83" s="18"/>
      <c r="K83" s="102"/>
      <c r="L83" s="105"/>
      <c r="M83" s="125">
        <v>0</v>
      </c>
      <c r="N83" s="125">
        <v>0</v>
      </c>
      <c r="O83" s="125">
        <v>0</v>
      </c>
      <c r="P83" s="126">
        <v>0</v>
      </c>
      <c r="Q83" s="96"/>
      <c r="R83" s="96"/>
      <c r="S83" s="96">
        <f t="shared" si="50"/>
        <v>0</v>
      </c>
      <c r="T83" s="114"/>
      <c r="U83" s="96"/>
      <c r="V83" s="96"/>
      <c r="W83" s="96">
        <f t="shared" si="40"/>
        <v>0</v>
      </c>
      <c r="X83" s="97">
        <v>0</v>
      </c>
      <c r="Y83" s="96"/>
      <c r="Z83" s="96"/>
      <c r="AA83" s="96">
        <f t="shared" si="53"/>
        <v>0</v>
      </c>
      <c r="AB83" s="114">
        <v>0</v>
      </c>
      <c r="AC83" s="96"/>
      <c r="AD83" s="132"/>
      <c r="AE83" s="143">
        <f t="shared" si="54"/>
        <v>0</v>
      </c>
      <c r="AF83" s="141"/>
      <c r="AG83" s="5"/>
      <c r="AH83" s="1"/>
      <c r="AI83" s="18">
        <f t="shared" si="42"/>
        <v>0</v>
      </c>
      <c r="AJ83" s="2">
        <v>112827</v>
      </c>
      <c r="AK83" s="5"/>
      <c r="AL83" s="1"/>
      <c r="AM83" s="18">
        <f t="shared" si="43"/>
        <v>0</v>
      </c>
      <c r="AN83" s="2"/>
      <c r="AO83" s="5"/>
      <c r="AP83" s="1"/>
      <c r="AQ83" s="18">
        <f t="shared" si="44"/>
        <v>0</v>
      </c>
      <c r="AR83" s="40"/>
      <c r="AS83" s="21">
        <v>0</v>
      </c>
      <c r="AT83" s="21">
        <v>0</v>
      </c>
      <c r="AU83" s="22">
        <v>0</v>
      </c>
      <c r="AV83" s="23">
        <v>0</v>
      </c>
      <c r="AW83" s="5"/>
      <c r="AX83" s="1"/>
      <c r="AY83" s="18">
        <f t="shared" si="45"/>
        <v>0</v>
      </c>
      <c r="AZ83" s="2"/>
      <c r="BA83" s="18">
        <f t="shared" si="46"/>
        <v>0</v>
      </c>
      <c r="BB83" s="18">
        <f t="shared" si="46"/>
        <v>0</v>
      </c>
      <c r="BC83" s="18">
        <f t="shared" si="46"/>
        <v>0</v>
      </c>
      <c r="BD83" s="18">
        <f t="shared" si="46"/>
        <v>112827</v>
      </c>
      <c r="BE83" s="4">
        <f t="shared" si="51"/>
        <v>112827</v>
      </c>
      <c r="BF83" s="4">
        <f t="shared" si="47"/>
        <v>0</v>
      </c>
      <c r="BH83" s="4">
        <f t="shared" si="48"/>
        <v>0</v>
      </c>
      <c r="BI83" s="4">
        <f t="shared" si="49"/>
        <v>0</v>
      </c>
    </row>
    <row r="84" spans="1:61" ht="16.5" hidden="1" customHeight="1" x14ac:dyDescent="0.25">
      <c r="A84" s="52">
        <v>653</v>
      </c>
      <c r="B84" s="53" t="s">
        <v>70</v>
      </c>
      <c r="C84" s="54">
        <v>61</v>
      </c>
      <c r="D84" s="5">
        <v>0</v>
      </c>
      <c r="E84" s="1">
        <v>0</v>
      </c>
      <c r="F84" s="1">
        <f t="shared" si="52"/>
        <v>0</v>
      </c>
      <c r="G84" s="2">
        <v>0</v>
      </c>
      <c r="I84" s="18"/>
      <c r="J84" s="18"/>
      <c r="K84" s="102"/>
      <c r="L84" s="105"/>
      <c r="M84" s="125">
        <v>0</v>
      </c>
      <c r="N84" s="125">
        <v>0</v>
      </c>
      <c r="O84" s="125">
        <v>0</v>
      </c>
      <c r="P84" s="126">
        <v>0</v>
      </c>
      <c r="Q84" s="96"/>
      <c r="R84" s="96"/>
      <c r="S84" s="96">
        <f t="shared" si="50"/>
        <v>0</v>
      </c>
      <c r="T84" s="114"/>
      <c r="U84" s="96"/>
      <c r="V84" s="96"/>
      <c r="W84" s="96">
        <f t="shared" si="40"/>
        <v>0</v>
      </c>
      <c r="X84" s="97">
        <v>0</v>
      </c>
      <c r="Y84" s="96"/>
      <c r="Z84" s="96"/>
      <c r="AA84" s="96">
        <f t="shared" si="53"/>
        <v>0</v>
      </c>
      <c r="AB84" s="114">
        <v>0</v>
      </c>
      <c r="AC84" s="96"/>
      <c r="AD84" s="132"/>
      <c r="AE84" s="143">
        <f t="shared" si="54"/>
        <v>0</v>
      </c>
      <c r="AF84" s="141">
        <v>2664</v>
      </c>
      <c r="AG84" s="5"/>
      <c r="AH84" s="1"/>
      <c r="AI84" s="18">
        <f t="shared" si="42"/>
        <v>0</v>
      </c>
      <c r="AJ84" s="2"/>
      <c r="AK84" s="5"/>
      <c r="AL84" s="1"/>
      <c r="AM84" s="18">
        <f t="shared" si="43"/>
        <v>0</v>
      </c>
      <c r="AN84" s="2"/>
      <c r="AO84" s="5"/>
      <c r="AP84" s="1"/>
      <c r="AQ84" s="18">
        <f t="shared" si="44"/>
        <v>0</v>
      </c>
      <c r="AR84" s="40"/>
      <c r="AS84" s="21">
        <v>0</v>
      </c>
      <c r="AT84" s="21">
        <v>0</v>
      </c>
      <c r="AU84" s="22">
        <v>0</v>
      </c>
      <c r="AV84" s="23">
        <v>0</v>
      </c>
      <c r="AW84" s="5"/>
      <c r="AX84" s="1"/>
      <c r="AY84" s="18">
        <f t="shared" si="45"/>
        <v>0</v>
      </c>
      <c r="AZ84" s="2"/>
      <c r="BA84" s="18">
        <f t="shared" si="46"/>
        <v>0</v>
      </c>
      <c r="BB84" s="18">
        <f t="shared" si="46"/>
        <v>0</v>
      </c>
      <c r="BC84" s="18">
        <f t="shared" si="46"/>
        <v>0</v>
      </c>
      <c r="BD84" s="18">
        <f t="shared" si="46"/>
        <v>2664</v>
      </c>
      <c r="BE84" s="4">
        <f t="shared" si="51"/>
        <v>2664</v>
      </c>
      <c r="BF84" s="4">
        <f t="shared" si="47"/>
        <v>0</v>
      </c>
      <c r="BH84" s="4">
        <f t="shared" si="48"/>
        <v>0</v>
      </c>
      <c r="BI84" s="4">
        <f t="shared" si="49"/>
        <v>0</v>
      </c>
    </row>
    <row r="85" spans="1:61" ht="12.75" customHeight="1" x14ac:dyDescent="0.25">
      <c r="A85" s="52">
        <v>654</v>
      </c>
      <c r="B85" s="53" t="s">
        <v>71</v>
      </c>
      <c r="C85" s="54">
        <v>62</v>
      </c>
      <c r="D85" s="5">
        <v>0</v>
      </c>
      <c r="E85" s="1">
        <v>0</v>
      </c>
      <c r="F85" s="1">
        <f t="shared" si="52"/>
        <v>0</v>
      </c>
      <c r="G85" s="2">
        <v>0</v>
      </c>
      <c r="I85" s="99">
        <v>0</v>
      </c>
      <c r="J85" s="99">
        <v>0</v>
      </c>
      <c r="K85" s="109">
        <v>0</v>
      </c>
      <c r="L85" s="105">
        <v>110.4</v>
      </c>
      <c r="M85" s="125">
        <v>0</v>
      </c>
      <c r="N85" s="125">
        <v>0</v>
      </c>
      <c r="O85" s="125">
        <v>0</v>
      </c>
      <c r="P85" s="126">
        <v>0</v>
      </c>
      <c r="Q85" s="96"/>
      <c r="R85" s="96"/>
      <c r="S85" s="96">
        <f t="shared" si="50"/>
        <v>0</v>
      </c>
      <c r="T85" s="114"/>
      <c r="U85" s="96"/>
      <c r="V85" s="96"/>
      <c r="W85" s="96">
        <f t="shared" si="40"/>
        <v>0</v>
      </c>
      <c r="X85" s="97">
        <v>0</v>
      </c>
      <c r="Y85" s="96"/>
      <c r="Z85" s="96"/>
      <c r="AA85" s="96">
        <f t="shared" si="53"/>
        <v>0</v>
      </c>
      <c r="AB85" s="114">
        <v>0</v>
      </c>
      <c r="AC85" s="96"/>
      <c r="AD85" s="132"/>
      <c r="AE85" s="143">
        <f t="shared" si="54"/>
        <v>0</v>
      </c>
      <c r="AF85" s="141"/>
      <c r="AG85" s="5"/>
      <c r="AH85" s="1"/>
      <c r="AI85" s="18">
        <f t="shared" si="42"/>
        <v>0</v>
      </c>
      <c r="AJ85" s="2"/>
      <c r="AK85" s="5"/>
      <c r="AL85" s="1"/>
      <c r="AM85" s="18">
        <f t="shared" si="43"/>
        <v>0</v>
      </c>
      <c r="AN85" s="2"/>
      <c r="AO85" s="5"/>
      <c r="AP85" s="1"/>
      <c r="AQ85" s="18">
        <f t="shared" si="44"/>
        <v>0</v>
      </c>
      <c r="AR85" s="40"/>
      <c r="AS85" s="21">
        <v>0</v>
      </c>
      <c r="AT85" s="21">
        <v>0</v>
      </c>
      <c r="AU85" s="22">
        <v>0</v>
      </c>
      <c r="AV85" s="23">
        <v>0</v>
      </c>
      <c r="AW85" s="5"/>
      <c r="AX85" s="1"/>
      <c r="AY85" s="18">
        <f t="shared" si="45"/>
        <v>0</v>
      </c>
      <c r="AZ85" s="2"/>
      <c r="BA85" s="18">
        <f t="shared" si="46"/>
        <v>0</v>
      </c>
      <c r="BB85" s="18">
        <f t="shared" si="46"/>
        <v>0</v>
      </c>
      <c r="BC85" s="18">
        <f t="shared" si="46"/>
        <v>0</v>
      </c>
      <c r="BD85" s="18">
        <f t="shared" si="46"/>
        <v>110.4</v>
      </c>
      <c r="BE85" s="4">
        <f t="shared" si="51"/>
        <v>110.4</v>
      </c>
      <c r="BF85" s="4">
        <f t="shared" si="47"/>
        <v>0</v>
      </c>
      <c r="BH85" s="4">
        <f t="shared" si="48"/>
        <v>0</v>
      </c>
      <c r="BI85" s="4">
        <f t="shared" si="49"/>
        <v>0</v>
      </c>
    </row>
    <row r="86" spans="1:61" ht="15" hidden="1" customHeight="1" x14ac:dyDescent="0.25">
      <c r="A86" s="52">
        <v>655</v>
      </c>
      <c r="B86" s="53" t="s">
        <v>72</v>
      </c>
      <c r="C86" s="54">
        <v>63</v>
      </c>
      <c r="D86" s="5">
        <v>0</v>
      </c>
      <c r="E86" s="1">
        <v>0</v>
      </c>
      <c r="F86" s="1">
        <f t="shared" si="52"/>
        <v>0</v>
      </c>
      <c r="G86" s="2">
        <v>0</v>
      </c>
      <c r="I86" s="18"/>
      <c r="J86" s="18"/>
      <c r="K86" s="102"/>
      <c r="L86" s="105"/>
      <c r="M86" s="125">
        <v>0</v>
      </c>
      <c r="N86" s="125">
        <v>0</v>
      </c>
      <c r="O86" s="125">
        <v>0</v>
      </c>
      <c r="P86" s="126">
        <v>0</v>
      </c>
      <c r="Q86" s="96"/>
      <c r="R86" s="96"/>
      <c r="S86" s="96">
        <f t="shared" si="50"/>
        <v>0</v>
      </c>
      <c r="T86" s="114"/>
      <c r="U86" s="96"/>
      <c r="V86" s="96"/>
      <c r="W86" s="96">
        <f t="shared" si="40"/>
        <v>0</v>
      </c>
      <c r="X86" s="97">
        <v>0</v>
      </c>
      <c r="Y86" s="96"/>
      <c r="Z86" s="96"/>
      <c r="AA86" s="96">
        <f t="shared" si="53"/>
        <v>0</v>
      </c>
      <c r="AB86" s="114">
        <v>0</v>
      </c>
      <c r="AC86" s="96"/>
      <c r="AD86" s="132"/>
      <c r="AE86" s="143">
        <f t="shared" si="54"/>
        <v>0</v>
      </c>
      <c r="AF86" s="141"/>
      <c r="AG86" s="5"/>
      <c r="AH86" s="1"/>
      <c r="AI86" s="18">
        <f t="shared" si="42"/>
        <v>0</v>
      </c>
      <c r="AJ86" s="2"/>
      <c r="AK86" s="5"/>
      <c r="AL86" s="1"/>
      <c r="AM86" s="18">
        <f t="shared" si="43"/>
        <v>0</v>
      </c>
      <c r="AN86" s="2"/>
      <c r="AO86" s="5"/>
      <c r="AP86" s="1"/>
      <c r="AQ86" s="18">
        <f t="shared" si="44"/>
        <v>0</v>
      </c>
      <c r="AR86" s="40"/>
      <c r="AS86" s="21">
        <v>0</v>
      </c>
      <c r="AT86" s="21">
        <v>0</v>
      </c>
      <c r="AU86" s="22">
        <v>0</v>
      </c>
      <c r="AV86" s="23">
        <v>0</v>
      </c>
      <c r="AW86" s="5"/>
      <c r="AX86" s="1"/>
      <c r="AY86" s="18">
        <f t="shared" si="45"/>
        <v>0</v>
      </c>
      <c r="AZ86" s="2"/>
      <c r="BA86" s="18">
        <f t="shared" si="46"/>
        <v>0</v>
      </c>
      <c r="BB86" s="18">
        <f t="shared" si="46"/>
        <v>0</v>
      </c>
      <c r="BC86" s="18">
        <f t="shared" si="46"/>
        <v>0</v>
      </c>
      <c r="BD86" s="18">
        <f t="shared" si="46"/>
        <v>0</v>
      </c>
      <c r="BE86" s="4">
        <f t="shared" si="51"/>
        <v>0</v>
      </c>
      <c r="BF86" s="4">
        <f t="shared" si="47"/>
        <v>0</v>
      </c>
      <c r="BH86" s="4">
        <f t="shared" si="48"/>
        <v>0</v>
      </c>
      <c r="BI86" s="4">
        <f t="shared" si="49"/>
        <v>0</v>
      </c>
    </row>
    <row r="87" spans="1:61" ht="13.5" customHeight="1" x14ac:dyDescent="0.25">
      <c r="A87" s="52">
        <v>656</v>
      </c>
      <c r="B87" s="53" t="s">
        <v>73</v>
      </c>
      <c r="C87" s="54">
        <v>64</v>
      </c>
      <c r="D87" s="5">
        <v>100000</v>
      </c>
      <c r="E87" s="1">
        <v>0</v>
      </c>
      <c r="F87" s="1">
        <f t="shared" si="52"/>
        <v>100000</v>
      </c>
      <c r="G87" s="2">
        <v>100934.48</v>
      </c>
      <c r="I87" s="99">
        <v>25000</v>
      </c>
      <c r="J87" s="99">
        <v>0</v>
      </c>
      <c r="K87" s="109">
        <f t="shared" ref="K87" si="56">I87+J87</f>
        <v>25000</v>
      </c>
      <c r="L87" s="105">
        <v>25954.6</v>
      </c>
      <c r="M87" s="125">
        <v>69924</v>
      </c>
      <c r="N87" s="125">
        <v>0</v>
      </c>
      <c r="O87" s="125">
        <v>69924</v>
      </c>
      <c r="P87" s="126">
        <v>98951.58</v>
      </c>
      <c r="Q87" s="96">
        <v>68160</v>
      </c>
      <c r="R87" s="96"/>
      <c r="S87" s="96">
        <f t="shared" si="50"/>
        <v>68160</v>
      </c>
      <c r="T87" s="114">
        <v>70419.039999999994</v>
      </c>
      <c r="U87" s="96">
        <v>10000</v>
      </c>
      <c r="V87" s="96">
        <v>0</v>
      </c>
      <c r="W87" s="96">
        <f t="shared" si="40"/>
        <v>10000</v>
      </c>
      <c r="X87" s="97">
        <v>10745.24</v>
      </c>
      <c r="Y87" s="96">
        <v>45000</v>
      </c>
      <c r="Z87" s="96"/>
      <c r="AA87" s="96">
        <f t="shared" si="53"/>
        <v>45000</v>
      </c>
      <c r="AB87" s="114">
        <v>46660.31</v>
      </c>
      <c r="AC87" s="96">
        <v>101374</v>
      </c>
      <c r="AD87" s="132"/>
      <c r="AE87" s="143">
        <f t="shared" si="54"/>
        <v>101374</v>
      </c>
      <c r="AF87" s="141">
        <v>220455</v>
      </c>
      <c r="AG87" s="5"/>
      <c r="AH87" s="1"/>
      <c r="AI87" s="18">
        <f t="shared" si="42"/>
        <v>0</v>
      </c>
      <c r="AJ87" s="2">
        <v>112827.46</v>
      </c>
      <c r="AK87" s="5"/>
      <c r="AL87" s="1"/>
      <c r="AM87" s="18">
        <f t="shared" si="43"/>
        <v>0</v>
      </c>
      <c r="AN87" s="2"/>
      <c r="AO87" s="5"/>
      <c r="AP87" s="1"/>
      <c r="AQ87" s="18">
        <f t="shared" si="44"/>
        <v>0</v>
      </c>
      <c r="AR87" s="40"/>
      <c r="AS87" s="21">
        <v>0</v>
      </c>
      <c r="AT87" s="21">
        <v>0</v>
      </c>
      <c r="AU87" s="22">
        <v>0</v>
      </c>
      <c r="AV87" s="23">
        <v>0</v>
      </c>
      <c r="AW87" s="5"/>
      <c r="AX87" s="1"/>
      <c r="AY87" s="18">
        <f t="shared" si="45"/>
        <v>0</v>
      </c>
      <c r="AZ87" s="2"/>
      <c r="BA87" s="18">
        <f t="shared" si="46"/>
        <v>419458</v>
      </c>
      <c r="BB87" s="18">
        <f t="shared" si="46"/>
        <v>0</v>
      </c>
      <c r="BC87" s="18">
        <f t="shared" si="46"/>
        <v>419458</v>
      </c>
      <c r="BD87" s="18">
        <v>686948</v>
      </c>
      <c r="BE87" s="4">
        <f t="shared" si="51"/>
        <v>686947.71</v>
      </c>
      <c r="BF87" s="4">
        <f t="shared" si="47"/>
        <v>0.2900000000372529</v>
      </c>
      <c r="BH87" s="4">
        <f t="shared" si="48"/>
        <v>0</v>
      </c>
      <c r="BI87" s="4">
        <f t="shared" si="49"/>
        <v>419458</v>
      </c>
    </row>
    <row r="88" spans="1:61" ht="15" hidden="1" customHeight="1" x14ac:dyDescent="0.25">
      <c r="A88" s="52">
        <v>657</v>
      </c>
      <c r="B88" s="53" t="s">
        <v>74</v>
      </c>
      <c r="C88" s="54">
        <v>65</v>
      </c>
      <c r="D88" s="5">
        <v>0</v>
      </c>
      <c r="E88" s="1">
        <v>0</v>
      </c>
      <c r="F88" s="1">
        <f t="shared" si="52"/>
        <v>0</v>
      </c>
      <c r="G88" s="2">
        <v>0</v>
      </c>
      <c r="I88" s="18"/>
      <c r="J88" s="18"/>
      <c r="K88" s="102"/>
      <c r="L88" s="105"/>
      <c r="M88" s="125">
        <v>0</v>
      </c>
      <c r="N88" s="125">
        <v>0</v>
      </c>
      <c r="O88" s="125">
        <v>0</v>
      </c>
      <c r="P88" s="126">
        <v>0</v>
      </c>
      <c r="Q88" s="96"/>
      <c r="R88" s="96"/>
      <c r="S88" s="96">
        <f t="shared" si="50"/>
        <v>0</v>
      </c>
      <c r="T88" s="114">
        <v>0</v>
      </c>
      <c r="U88" s="96"/>
      <c r="V88" s="96"/>
      <c r="W88" s="96">
        <f t="shared" si="40"/>
        <v>0</v>
      </c>
      <c r="X88" s="97">
        <v>0</v>
      </c>
      <c r="Y88" s="96"/>
      <c r="Z88" s="96"/>
      <c r="AA88" s="96">
        <f t="shared" si="53"/>
        <v>0</v>
      </c>
      <c r="AB88" s="114">
        <v>0</v>
      </c>
      <c r="AC88" s="96"/>
      <c r="AD88" s="132"/>
      <c r="AE88" s="143">
        <f t="shared" si="54"/>
        <v>0</v>
      </c>
      <c r="AF88" s="141"/>
      <c r="AG88" s="5"/>
      <c r="AH88" s="1"/>
      <c r="AI88" s="18">
        <f t="shared" si="42"/>
        <v>0</v>
      </c>
      <c r="AJ88" s="2"/>
      <c r="AK88" s="5"/>
      <c r="AL88" s="1"/>
      <c r="AM88" s="18">
        <f t="shared" si="43"/>
        <v>0</v>
      </c>
      <c r="AN88" s="2"/>
      <c r="AO88" s="5"/>
      <c r="AP88" s="1"/>
      <c r="AQ88" s="18">
        <f t="shared" si="44"/>
        <v>0</v>
      </c>
      <c r="AR88" s="40"/>
      <c r="AS88" s="21">
        <v>0</v>
      </c>
      <c r="AT88" s="21">
        <v>0</v>
      </c>
      <c r="AU88" s="22">
        <v>0</v>
      </c>
      <c r="AV88" s="23">
        <v>0</v>
      </c>
      <c r="AW88" s="5"/>
      <c r="AX88" s="1"/>
      <c r="AY88" s="18">
        <f t="shared" si="45"/>
        <v>0</v>
      </c>
      <c r="AZ88" s="2"/>
      <c r="BA88" s="18">
        <f t="shared" si="46"/>
        <v>0</v>
      </c>
      <c r="BB88" s="18">
        <f t="shared" si="46"/>
        <v>0</v>
      </c>
      <c r="BC88" s="18">
        <f t="shared" si="46"/>
        <v>0</v>
      </c>
      <c r="BD88" s="18">
        <f t="shared" si="46"/>
        <v>0</v>
      </c>
      <c r="BE88" s="4">
        <f t="shared" si="51"/>
        <v>0</v>
      </c>
      <c r="BF88" s="4">
        <f t="shared" si="47"/>
        <v>0</v>
      </c>
      <c r="BH88" s="4">
        <f t="shared" si="48"/>
        <v>0</v>
      </c>
      <c r="BI88" s="4">
        <f t="shared" si="49"/>
        <v>0</v>
      </c>
    </row>
    <row r="89" spans="1:61" ht="14.25" customHeight="1" x14ac:dyDescent="0.25">
      <c r="A89" s="52">
        <v>658</v>
      </c>
      <c r="B89" s="53" t="s">
        <v>75</v>
      </c>
      <c r="C89" s="54">
        <v>66</v>
      </c>
      <c r="D89" s="5">
        <v>0</v>
      </c>
      <c r="E89" s="1">
        <v>225000</v>
      </c>
      <c r="F89" s="1">
        <f t="shared" si="52"/>
        <v>225000</v>
      </c>
      <c r="G89" s="2">
        <v>223472.82</v>
      </c>
      <c r="I89" s="99">
        <v>0</v>
      </c>
      <c r="J89" s="99">
        <v>54000</v>
      </c>
      <c r="K89" s="109">
        <f t="shared" ref="K89" si="57">I89+J89</f>
        <v>54000</v>
      </c>
      <c r="L89" s="105">
        <v>67058.37</v>
      </c>
      <c r="M89" s="125">
        <v>2135</v>
      </c>
      <c r="N89" s="125">
        <v>321000</v>
      </c>
      <c r="O89" s="125">
        <v>323135</v>
      </c>
      <c r="P89" s="126">
        <v>407251.04</v>
      </c>
      <c r="Q89" s="116"/>
      <c r="R89" s="115">
        <v>131380</v>
      </c>
      <c r="S89" s="96">
        <f t="shared" si="50"/>
        <v>131380</v>
      </c>
      <c r="T89" s="114">
        <v>124590.44</v>
      </c>
      <c r="U89" s="96"/>
      <c r="V89" s="96">
        <v>13000</v>
      </c>
      <c r="W89" s="96">
        <f t="shared" si="40"/>
        <v>13000</v>
      </c>
      <c r="X89" s="97">
        <v>10085.129999999999</v>
      </c>
      <c r="Y89" s="116"/>
      <c r="Z89" s="115">
        <v>60000</v>
      </c>
      <c r="AA89" s="96">
        <f t="shared" si="53"/>
        <v>60000</v>
      </c>
      <c r="AB89" s="114">
        <v>60846.22</v>
      </c>
      <c r="AC89" s="96"/>
      <c r="AD89" s="132">
        <v>44060</v>
      </c>
      <c r="AE89" s="143">
        <f t="shared" si="54"/>
        <v>44060</v>
      </c>
      <c r="AF89" s="141">
        <v>87907</v>
      </c>
      <c r="AG89" s="5"/>
      <c r="AH89" s="1">
        <v>260000</v>
      </c>
      <c r="AI89" s="18">
        <f t="shared" si="42"/>
        <v>260000</v>
      </c>
      <c r="AJ89" s="2">
        <v>249253.45</v>
      </c>
      <c r="AK89" s="5"/>
      <c r="AL89" s="1"/>
      <c r="AM89" s="18">
        <f t="shared" si="43"/>
        <v>0</v>
      </c>
      <c r="AN89" s="2"/>
      <c r="AO89" s="5"/>
      <c r="AP89" s="1">
        <f>120000-16000</f>
        <v>104000</v>
      </c>
      <c r="AQ89" s="18">
        <f t="shared" si="44"/>
        <v>104000</v>
      </c>
      <c r="AR89" s="40">
        <v>104185.45</v>
      </c>
      <c r="AS89" s="21">
        <v>0</v>
      </c>
      <c r="AT89" s="21">
        <v>160000</v>
      </c>
      <c r="AU89" s="22">
        <v>160000</v>
      </c>
      <c r="AV89" s="23">
        <v>158008</v>
      </c>
      <c r="AW89" s="5"/>
      <c r="AX89" s="1">
        <v>7650</v>
      </c>
      <c r="AY89" s="18">
        <f t="shared" si="45"/>
        <v>7650</v>
      </c>
      <c r="AZ89" s="2">
        <v>9589.5300000000007</v>
      </c>
      <c r="BA89" s="18">
        <f t="shared" si="46"/>
        <v>2135</v>
      </c>
      <c r="BB89" s="18">
        <f t="shared" si="46"/>
        <v>1380090</v>
      </c>
      <c r="BC89" s="18">
        <f t="shared" si="46"/>
        <v>1382225</v>
      </c>
      <c r="BD89" s="18">
        <f t="shared" si="46"/>
        <v>1502247.45</v>
      </c>
      <c r="BE89" s="4">
        <f t="shared" si="51"/>
        <v>1502247.45</v>
      </c>
      <c r="BF89" s="4">
        <f t="shared" si="47"/>
        <v>0</v>
      </c>
      <c r="BH89" s="4">
        <f t="shared" si="48"/>
        <v>1380090</v>
      </c>
      <c r="BI89" s="4">
        <f t="shared" si="49"/>
        <v>1382225</v>
      </c>
    </row>
    <row r="90" spans="1:61" ht="15" hidden="1" customHeight="1" x14ac:dyDescent="0.25">
      <c r="A90" s="52">
        <v>661</v>
      </c>
      <c r="B90" s="53" t="s">
        <v>76</v>
      </c>
      <c r="C90" s="54">
        <v>67</v>
      </c>
      <c r="D90" s="5">
        <v>0</v>
      </c>
      <c r="E90" s="1">
        <v>0</v>
      </c>
      <c r="F90" s="1">
        <f t="shared" si="52"/>
        <v>0</v>
      </c>
      <c r="G90" s="2">
        <v>0</v>
      </c>
      <c r="I90" s="18"/>
      <c r="J90" s="18"/>
      <c r="K90" s="102"/>
      <c r="L90" s="105"/>
      <c r="M90" s="125">
        <v>0</v>
      </c>
      <c r="N90" s="125">
        <v>0</v>
      </c>
      <c r="O90" s="125">
        <v>0</v>
      </c>
      <c r="P90" s="126">
        <v>0</v>
      </c>
      <c r="Q90" s="96"/>
      <c r="R90" s="96"/>
      <c r="S90" s="96">
        <f t="shared" si="50"/>
        <v>0</v>
      </c>
      <c r="T90" s="114">
        <v>0</v>
      </c>
      <c r="U90" s="96"/>
      <c r="V90" s="96"/>
      <c r="W90" s="96">
        <f t="shared" si="40"/>
        <v>0</v>
      </c>
      <c r="X90" s="97">
        <v>0</v>
      </c>
      <c r="Y90" s="96"/>
      <c r="Z90" s="96"/>
      <c r="AA90" s="96">
        <f t="shared" si="53"/>
        <v>0</v>
      </c>
      <c r="AB90" s="114">
        <v>0</v>
      </c>
      <c r="AC90" s="18"/>
      <c r="AD90" s="20"/>
      <c r="AE90" s="143"/>
      <c r="AF90" s="141"/>
      <c r="AG90" s="5"/>
      <c r="AH90" s="1"/>
      <c r="AI90" s="18">
        <f t="shared" si="42"/>
        <v>0</v>
      </c>
      <c r="AJ90" s="2"/>
      <c r="AK90" s="5"/>
      <c r="AL90" s="1"/>
      <c r="AM90" s="18">
        <f t="shared" si="43"/>
        <v>0</v>
      </c>
      <c r="AN90" s="2"/>
      <c r="AO90" s="5"/>
      <c r="AP90" s="1"/>
      <c r="AQ90" s="18">
        <f t="shared" si="44"/>
        <v>0</v>
      </c>
      <c r="AR90" s="40"/>
      <c r="AS90" s="21"/>
      <c r="AT90" s="21"/>
      <c r="AU90" s="22">
        <v>0</v>
      </c>
      <c r="AV90" s="23">
        <v>0</v>
      </c>
      <c r="AW90" s="5"/>
      <c r="AX90" s="1"/>
      <c r="AY90" s="18">
        <f t="shared" si="45"/>
        <v>0</v>
      </c>
      <c r="AZ90" s="2"/>
      <c r="BA90" s="18">
        <f t="shared" si="46"/>
        <v>0</v>
      </c>
      <c r="BB90" s="18">
        <f t="shared" si="46"/>
        <v>0</v>
      </c>
      <c r="BC90" s="18">
        <f t="shared" si="46"/>
        <v>0</v>
      </c>
      <c r="BD90" s="18">
        <f t="shared" si="46"/>
        <v>0</v>
      </c>
      <c r="BE90" s="4">
        <f t="shared" si="51"/>
        <v>0</v>
      </c>
      <c r="BF90" s="4">
        <f t="shared" si="47"/>
        <v>0</v>
      </c>
      <c r="BH90" s="4">
        <f t="shared" si="48"/>
        <v>0</v>
      </c>
      <c r="BI90" s="4">
        <f t="shared" si="49"/>
        <v>0</v>
      </c>
    </row>
    <row r="91" spans="1:61" ht="15" customHeight="1" x14ac:dyDescent="0.25">
      <c r="A91" s="52">
        <v>662</v>
      </c>
      <c r="B91" s="53" t="s">
        <v>77</v>
      </c>
      <c r="C91" s="54">
        <v>68</v>
      </c>
      <c r="D91" s="5">
        <v>0</v>
      </c>
      <c r="E91" s="1">
        <v>0</v>
      </c>
      <c r="F91" s="1">
        <f t="shared" si="52"/>
        <v>0</v>
      </c>
      <c r="G91" s="2">
        <v>0</v>
      </c>
      <c r="I91" s="99">
        <v>35000</v>
      </c>
      <c r="J91" s="99">
        <v>0</v>
      </c>
      <c r="K91" s="109">
        <f t="shared" ref="K91" si="58">I91+J91</f>
        <v>35000</v>
      </c>
      <c r="L91" s="105">
        <v>34781.18</v>
      </c>
      <c r="M91" s="125">
        <v>17416</v>
      </c>
      <c r="N91" s="125">
        <v>0</v>
      </c>
      <c r="O91" s="125">
        <v>17416</v>
      </c>
      <c r="P91" s="126">
        <v>15043.91</v>
      </c>
      <c r="Q91" s="96">
        <v>3145</v>
      </c>
      <c r="R91" s="96"/>
      <c r="S91" s="96">
        <f t="shared" si="50"/>
        <v>3145</v>
      </c>
      <c r="T91" s="114">
        <v>3349.35</v>
      </c>
      <c r="U91" s="96"/>
      <c r="V91" s="96"/>
      <c r="W91" s="96">
        <f t="shared" si="40"/>
        <v>0</v>
      </c>
      <c r="X91" s="97">
        <v>0</v>
      </c>
      <c r="Y91" s="96">
        <v>45000</v>
      </c>
      <c r="Z91" s="96"/>
      <c r="AA91" s="96">
        <f t="shared" si="53"/>
        <v>45000</v>
      </c>
      <c r="AB91" s="114">
        <v>38218.19</v>
      </c>
      <c r="AC91" s="18"/>
      <c r="AD91" s="20"/>
      <c r="AE91" s="143"/>
      <c r="AF91" s="141"/>
      <c r="AG91" s="5">
        <v>5000</v>
      </c>
      <c r="AH91" s="1"/>
      <c r="AI91" s="18">
        <f t="shared" si="42"/>
        <v>5000</v>
      </c>
      <c r="AJ91" s="2">
        <v>7945.68</v>
      </c>
      <c r="AK91" s="5"/>
      <c r="AL91" s="1"/>
      <c r="AM91" s="18">
        <f t="shared" si="43"/>
        <v>0</v>
      </c>
      <c r="AN91" s="2"/>
      <c r="AO91" s="5"/>
      <c r="AP91" s="1"/>
      <c r="AQ91" s="18">
        <f t="shared" si="44"/>
        <v>0</v>
      </c>
      <c r="AR91" s="40"/>
      <c r="AS91" s="21">
        <v>0</v>
      </c>
      <c r="AT91" s="21">
        <v>0</v>
      </c>
      <c r="AU91" s="22">
        <v>0</v>
      </c>
      <c r="AV91" s="23">
        <v>0</v>
      </c>
      <c r="AW91" s="5"/>
      <c r="AX91" s="1"/>
      <c r="AY91" s="18">
        <f t="shared" si="45"/>
        <v>0</v>
      </c>
      <c r="AZ91" s="2"/>
      <c r="BA91" s="18">
        <f t="shared" si="46"/>
        <v>105561</v>
      </c>
      <c r="BB91" s="18">
        <f t="shared" si="46"/>
        <v>0</v>
      </c>
      <c r="BC91" s="18">
        <f t="shared" si="46"/>
        <v>105561</v>
      </c>
      <c r="BD91" s="18">
        <v>102002.51</v>
      </c>
      <c r="BE91" s="4">
        <f t="shared" si="51"/>
        <v>99338.31</v>
      </c>
      <c r="BF91" s="4">
        <f t="shared" si="47"/>
        <v>2664.1999999999971</v>
      </c>
      <c r="BH91" s="4">
        <f t="shared" si="48"/>
        <v>0</v>
      </c>
      <c r="BI91" s="4">
        <f t="shared" si="49"/>
        <v>105561</v>
      </c>
    </row>
    <row r="92" spans="1:61" ht="0.75" customHeight="1" x14ac:dyDescent="0.25">
      <c r="A92" s="52">
        <v>663</v>
      </c>
      <c r="B92" s="53" t="s">
        <v>78</v>
      </c>
      <c r="C92" s="54">
        <v>69</v>
      </c>
      <c r="D92" s="5">
        <v>0</v>
      </c>
      <c r="E92" s="1">
        <v>0</v>
      </c>
      <c r="F92" s="1">
        <f t="shared" si="52"/>
        <v>0</v>
      </c>
      <c r="G92" s="2">
        <v>0</v>
      </c>
      <c r="I92" s="18"/>
      <c r="J92" s="18"/>
      <c r="K92" s="102"/>
      <c r="L92" s="105"/>
      <c r="M92" s="125">
        <v>0</v>
      </c>
      <c r="N92" s="125">
        <v>0</v>
      </c>
      <c r="O92" s="125">
        <v>0</v>
      </c>
      <c r="P92" s="126">
        <v>0</v>
      </c>
      <c r="Q92" s="96"/>
      <c r="R92" s="96"/>
      <c r="S92" s="96">
        <f t="shared" si="50"/>
        <v>0</v>
      </c>
      <c r="T92" s="114"/>
      <c r="U92" s="96"/>
      <c r="V92" s="96"/>
      <c r="W92" s="96">
        <f t="shared" si="40"/>
        <v>0</v>
      </c>
      <c r="X92" s="97">
        <v>0</v>
      </c>
      <c r="Y92" s="96"/>
      <c r="Z92" s="96"/>
      <c r="AA92" s="96">
        <f t="shared" si="53"/>
        <v>0</v>
      </c>
      <c r="AB92" s="114">
        <v>0</v>
      </c>
      <c r="AC92" s="18"/>
      <c r="AD92" s="20"/>
      <c r="AE92" s="143"/>
      <c r="AF92" s="141"/>
      <c r="AG92" s="5"/>
      <c r="AH92" s="1"/>
      <c r="AI92" s="18">
        <f t="shared" si="42"/>
        <v>0</v>
      </c>
      <c r="AJ92" s="2"/>
      <c r="AK92" s="5"/>
      <c r="AL92" s="1"/>
      <c r="AM92" s="18">
        <f t="shared" si="43"/>
        <v>0</v>
      </c>
      <c r="AN92" s="2"/>
      <c r="AO92" s="5"/>
      <c r="AP92" s="1"/>
      <c r="AQ92" s="18">
        <f t="shared" si="44"/>
        <v>0</v>
      </c>
      <c r="AR92" s="40"/>
      <c r="AS92" s="21">
        <v>0</v>
      </c>
      <c r="AT92" s="21">
        <v>0</v>
      </c>
      <c r="AU92" s="22">
        <v>0</v>
      </c>
      <c r="AV92" s="23">
        <v>0</v>
      </c>
      <c r="AW92" s="5"/>
      <c r="AX92" s="1"/>
      <c r="AY92" s="18">
        <f t="shared" si="45"/>
        <v>0</v>
      </c>
      <c r="AZ92" s="2"/>
      <c r="BA92" s="18">
        <f t="shared" si="46"/>
        <v>0</v>
      </c>
      <c r="BB92" s="18">
        <f t="shared" si="46"/>
        <v>0</v>
      </c>
      <c r="BC92" s="18">
        <f t="shared" si="46"/>
        <v>0</v>
      </c>
      <c r="BD92" s="18">
        <f t="shared" si="46"/>
        <v>0</v>
      </c>
      <c r="BE92" s="4">
        <f t="shared" si="51"/>
        <v>0</v>
      </c>
      <c r="BF92" s="4">
        <f t="shared" si="47"/>
        <v>0</v>
      </c>
      <c r="BH92" s="4">
        <f t="shared" si="48"/>
        <v>0</v>
      </c>
      <c r="BI92" s="4">
        <f t="shared" si="49"/>
        <v>0</v>
      </c>
    </row>
    <row r="93" spans="1:61" ht="15" hidden="1" customHeight="1" x14ac:dyDescent="0.25">
      <c r="A93" s="52">
        <v>664</v>
      </c>
      <c r="B93" s="53" t="s">
        <v>79</v>
      </c>
      <c r="C93" s="54">
        <v>70</v>
      </c>
      <c r="D93" s="5">
        <v>0</v>
      </c>
      <c r="E93" s="1">
        <v>0</v>
      </c>
      <c r="F93" s="1">
        <f t="shared" si="52"/>
        <v>0</v>
      </c>
      <c r="G93" s="2">
        <v>0</v>
      </c>
      <c r="I93" s="18"/>
      <c r="J93" s="18"/>
      <c r="K93" s="102"/>
      <c r="L93" s="105"/>
      <c r="M93" s="125">
        <v>0</v>
      </c>
      <c r="N93" s="125">
        <v>0</v>
      </c>
      <c r="O93" s="125">
        <v>0</v>
      </c>
      <c r="P93" s="126">
        <v>0</v>
      </c>
      <c r="Q93" s="96"/>
      <c r="R93" s="96"/>
      <c r="S93" s="96">
        <f t="shared" si="50"/>
        <v>0</v>
      </c>
      <c r="T93" s="114"/>
      <c r="U93" s="96"/>
      <c r="V93" s="96"/>
      <c r="W93" s="96">
        <f t="shared" si="40"/>
        <v>0</v>
      </c>
      <c r="X93" s="97">
        <v>0</v>
      </c>
      <c r="Y93" s="96"/>
      <c r="Z93" s="96"/>
      <c r="AA93" s="96">
        <f t="shared" si="53"/>
        <v>0</v>
      </c>
      <c r="AB93" s="114">
        <v>0</v>
      </c>
      <c r="AC93" s="18"/>
      <c r="AD93" s="20"/>
      <c r="AE93" s="143"/>
      <c r="AF93" s="141"/>
      <c r="AG93" s="5"/>
      <c r="AH93" s="1"/>
      <c r="AI93" s="18">
        <f t="shared" si="42"/>
        <v>0</v>
      </c>
      <c r="AJ93" s="2"/>
      <c r="AK93" s="5"/>
      <c r="AL93" s="1"/>
      <c r="AM93" s="18">
        <f t="shared" si="43"/>
        <v>0</v>
      </c>
      <c r="AN93" s="2"/>
      <c r="AO93" s="5"/>
      <c r="AP93" s="1"/>
      <c r="AQ93" s="18">
        <f t="shared" si="44"/>
        <v>0</v>
      </c>
      <c r="AR93" s="40"/>
      <c r="AS93" s="21">
        <v>0</v>
      </c>
      <c r="AT93" s="21">
        <v>0</v>
      </c>
      <c r="AU93" s="22">
        <v>0</v>
      </c>
      <c r="AV93" s="23">
        <v>0</v>
      </c>
      <c r="AW93" s="5"/>
      <c r="AX93" s="1"/>
      <c r="AY93" s="18">
        <f t="shared" si="45"/>
        <v>0</v>
      </c>
      <c r="AZ93" s="2"/>
      <c r="BA93" s="18">
        <f t="shared" si="46"/>
        <v>0</v>
      </c>
      <c r="BB93" s="18">
        <f t="shared" si="46"/>
        <v>0</v>
      </c>
      <c r="BC93" s="18">
        <f t="shared" si="46"/>
        <v>0</v>
      </c>
      <c r="BD93" s="18">
        <f t="shared" si="46"/>
        <v>0</v>
      </c>
      <c r="BE93" s="4">
        <f t="shared" si="51"/>
        <v>0</v>
      </c>
      <c r="BF93" s="4">
        <f t="shared" si="47"/>
        <v>0</v>
      </c>
      <c r="BH93" s="4">
        <f t="shared" si="48"/>
        <v>0</v>
      </c>
      <c r="BI93" s="4">
        <f t="shared" si="49"/>
        <v>0</v>
      </c>
    </row>
    <row r="94" spans="1:61" ht="16.5" customHeight="1" x14ac:dyDescent="0.25">
      <c r="A94" s="52">
        <v>665</v>
      </c>
      <c r="B94" s="53" t="s">
        <v>80</v>
      </c>
      <c r="C94" s="54">
        <v>71</v>
      </c>
      <c r="D94" s="5">
        <v>0</v>
      </c>
      <c r="E94" s="1">
        <v>0</v>
      </c>
      <c r="F94" s="1">
        <f t="shared" si="52"/>
        <v>0</v>
      </c>
      <c r="G94" s="2">
        <v>0</v>
      </c>
      <c r="I94" s="18"/>
      <c r="J94" s="18"/>
      <c r="K94" s="102"/>
      <c r="L94" s="105">
        <v>14193.3</v>
      </c>
      <c r="M94" s="125">
        <v>0</v>
      </c>
      <c r="N94" s="125">
        <v>0</v>
      </c>
      <c r="O94" s="125">
        <v>0</v>
      </c>
      <c r="P94" s="126">
        <v>0</v>
      </c>
      <c r="Q94" s="96"/>
      <c r="R94" s="96"/>
      <c r="S94" s="96">
        <f t="shared" si="50"/>
        <v>0</v>
      </c>
      <c r="T94" s="114"/>
      <c r="U94" s="96"/>
      <c r="V94" s="96"/>
      <c r="W94" s="96">
        <f t="shared" si="40"/>
        <v>0</v>
      </c>
      <c r="X94" s="97">
        <v>0</v>
      </c>
      <c r="Y94" s="96"/>
      <c r="Z94" s="96"/>
      <c r="AA94" s="96">
        <f t="shared" si="53"/>
        <v>0</v>
      </c>
      <c r="AB94" s="114">
        <v>0</v>
      </c>
      <c r="AC94" s="18"/>
      <c r="AD94" s="20"/>
      <c r="AE94" s="143"/>
      <c r="AF94" s="141"/>
      <c r="AG94" s="5"/>
      <c r="AH94" s="1"/>
      <c r="AI94" s="18">
        <f t="shared" si="42"/>
        <v>0</v>
      </c>
      <c r="AJ94" s="2"/>
      <c r="AK94" s="5"/>
      <c r="AL94" s="1"/>
      <c r="AM94" s="18">
        <f t="shared" si="43"/>
        <v>0</v>
      </c>
      <c r="AN94" s="2"/>
      <c r="AO94" s="5"/>
      <c r="AP94" s="1"/>
      <c r="AQ94" s="18">
        <f t="shared" si="44"/>
        <v>0</v>
      </c>
      <c r="AR94" s="40"/>
      <c r="AS94" s="21">
        <v>0</v>
      </c>
      <c r="AT94" s="21">
        <v>0</v>
      </c>
      <c r="AU94" s="22">
        <v>0</v>
      </c>
      <c r="AV94" s="23">
        <v>0</v>
      </c>
      <c r="AW94" s="5"/>
      <c r="AX94" s="1"/>
      <c r="AY94" s="18">
        <f t="shared" si="45"/>
        <v>0</v>
      </c>
      <c r="AZ94" s="2"/>
      <c r="BA94" s="18">
        <f t="shared" si="46"/>
        <v>0</v>
      </c>
      <c r="BB94" s="18">
        <f t="shared" si="46"/>
        <v>0</v>
      </c>
      <c r="BC94" s="18">
        <f t="shared" si="46"/>
        <v>0</v>
      </c>
      <c r="BD94" s="18">
        <f t="shared" si="46"/>
        <v>14193.3</v>
      </c>
      <c r="BE94" s="4">
        <f t="shared" si="51"/>
        <v>14193.3</v>
      </c>
      <c r="BF94" s="4">
        <f t="shared" si="47"/>
        <v>0</v>
      </c>
      <c r="BH94" s="4">
        <f t="shared" si="48"/>
        <v>0</v>
      </c>
      <c r="BI94" s="4">
        <f t="shared" si="49"/>
        <v>0</v>
      </c>
    </row>
    <row r="95" spans="1:61" ht="16.5" customHeight="1" x14ac:dyDescent="0.25">
      <c r="A95" s="52">
        <v>667</v>
      </c>
      <c r="B95" s="53" t="s">
        <v>81</v>
      </c>
      <c r="C95" s="54">
        <v>72</v>
      </c>
      <c r="D95" s="5">
        <v>0</v>
      </c>
      <c r="E95" s="1">
        <v>0</v>
      </c>
      <c r="F95" s="1">
        <f t="shared" si="52"/>
        <v>0</v>
      </c>
      <c r="G95" s="2">
        <v>0</v>
      </c>
      <c r="I95" s="110">
        <v>0</v>
      </c>
      <c r="J95" s="110">
        <v>0</v>
      </c>
      <c r="K95" s="111">
        <v>0</v>
      </c>
      <c r="L95" s="105">
        <v>0</v>
      </c>
      <c r="M95" s="125">
        <v>0</v>
      </c>
      <c r="N95" s="125">
        <v>0</v>
      </c>
      <c r="O95" s="125">
        <v>0</v>
      </c>
      <c r="P95" s="126">
        <v>0</v>
      </c>
      <c r="Q95" s="96"/>
      <c r="R95" s="96"/>
      <c r="S95" s="96">
        <f t="shared" si="50"/>
        <v>0</v>
      </c>
      <c r="T95" s="114"/>
      <c r="U95" s="96"/>
      <c r="V95" s="96"/>
      <c r="W95" s="96">
        <f t="shared" si="40"/>
        <v>0</v>
      </c>
      <c r="X95" s="97">
        <v>0</v>
      </c>
      <c r="Y95" s="96"/>
      <c r="Z95" s="96"/>
      <c r="AA95" s="96">
        <f t="shared" si="53"/>
        <v>0</v>
      </c>
      <c r="AB95" s="114">
        <v>0</v>
      </c>
      <c r="AC95" s="18"/>
      <c r="AD95" s="20"/>
      <c r="AE95" s="143"/>
      <c r="AF95" s="141"/>
      <c r="AG95" s="5"/>
      <c r="AH95" s="1"/>
      <c r="AI95" s="18">
        <f t="shared" si="42"/>
        <v>0</v>
      </c>
      <c r="AJ95" s="2"/>
      <c r="AK95" s="5"/>
      <c r="AL95" s="1"/>
      <c r="AM95" s="18">
        <f t="shared" si="43"/>
        <v>0</v>
      </c>
      <c r="AN95" s="2"/>
      <c r="AO95" s="5"/>
      <c r="AP95" s="1"/>
      <c r="AQ95" s="18">
        <f t="shared" si="44"/>
        <v>0</v>
      </c>
      <c r="AR95" s="40"/>
      <c r="AS95" s="21">
        <v>0</v>
      </c>
      <c r="AT95" s="21">
        <v>0</v>
      </c>
      <c r="AU95" s="22">
        <v>0</v>
      </c>
      <c r="AV95" s="23">
        <v>0</v>
      </c>
      <c r="AW95" s="5"/>
      <c r="AX95" s="1"/>
      <c r="AY95" s="18">
        <f t="shared" si="45"/>
        <v>0</v>
      </c>
      <c r="AZ95" s="2"/>
      <c r="BA95" s="18">
        <f t="shared" si="46"/>
        <v>0</v>
      </c>
      <c r="BB95" s="18">
        <f t="shared" si="46"/>
        <v>0</v>
      </c>
      <c r="BC95" s="18">
        <f t="shared" si="46"/>
        <v>0</v>
      </c>
      <c r="BD95" s="18">
        <f t="shared" si="46"/>
        <v>0</v>
      </c>
      <c r="BE95" s="4">
        <f t="shared" si="51"/>
        <v>0</v>
      </c>
      <c r="BF95" s="4">
        <f t="shared" si="47"/>
        <v>0</v>
      </c>
      <c r="BH95" s="4">
        <f t="shared" si="48"/>
        <v>0</v>
      </c>
      <c r="BI95" s="4">
        <f t="shared" si="49"/>
        <v>0</v>
      </c>
    </row>
    <row r="96" spans="1:61" ht="15" customHeight="1" thickBot="1" x14ac:dyDescent="0.3">
      <c r="A96" s="52">
        <v>691</v>
      </c>
      <c r="B96" s="53" t="s">
        <v>82</v>
      </c>
      <c r="C96" s="54">
        <v>73</v>
      </c>
      <c r="D96" s="5">
        <v>12890000</v>
      </c>
      <c r="E96" s="1">
        <v>0</v>
      </c>
      <c r="F96" s="1">
        <f t="shared" si="52"/>
        <v>12890000</v>
      </c>
      <c r="G96" s="2">
        <v>12265059.970000001</v>
      </c>
      <c r="I96" s="112">
        <v>6127432</v>
      </c>
      <c r="J96" s="112">
        <v>0</v>
      </c>
      <c r="K96" s="113">
        <f t="shared" ref="K96" si="59">I96+J96</f>
        <v>6127432</v>
      </c>
      <c r="L96" s="105">
        <v>5596987.5800000001</v>
      </c>
      <c r="M96" s="125">
        <v>13308567</v>
      </c>
      <c r="N96" s="125">
        <v>0</v>
      </c>
      <c r="O96" s="125">
        <v>13308567</v>
      </c>
      <c r="P96" s="126">
        <v>12566940.050000001</v>
      </c>
      <c r="Q96" s="115">
        <v>14089830</v>
      </c>
      <c r="R96" s="96"/>
      <c r="S96" s="96">
        <f t="shared" si="50"/>
        <v>14089830</v>
      </c>
      <c r="T96" s="114">
        <v>14365867.060000001</v>
      </c>
      <c r="U96" s="96">
        <v>4400000</v>
      </c>
      <c r="V96" s="96">
        <v>0</v>
      </c>
      <c r="W96" s="96">
        <f t="shared" si="40"/>
        <v>4400000</v>
      </c>
      <c r="X96" s="97">
        <v>4094122.71</v>
      </c>
      <c r="Y96" s="115">
        <v>13489848</v>
      </c>
      <c r="Z96" s="96"/>
      <c r="AA96" s="96">
        <f t="shared" si="53"/>
        <v>13489848</v>
      </c>
      <c r="AB96" s="114">
        <v>13301271.869999999</v>
      </c>
      <c r="AC96" s="18">
        <v>4281223</v>
      </c>
      <c r="AD96" s="20"/>
      <c r="AE96" s="143">
        <f>AC96</f>
        <v>4281223</v>
      </c>
      <c r="AF96" s="141">
        <v>3187872</v>
      </c>
      <c r="AG96" s="5">
        <v>15416890</v>
      </c>
      <c r="AH96" s="1"/>
      <c r="AI96" s="18">
        <f t="shared" si="42"/>
        <v>15416890</v>
      </c>
      <c r="AJ96" s="2">
        <v>13552567.98</v>
      </c>
      <c r="AK96" s="76">
        <f>70076+5100</f>
        <v>75176</v>
      </c>
      <c r="AL96" s="1"/>
      <c r="AM96" s="18">
        <f t="shared" si="43"/>
        <v>75176</v>
      </c>
      <c r="AN96" s="2">
        <v>98027.83</v>
      </c>
      <c r="AO96" s="5">
        <f>122000+16499+10000+46805</f>
        <v>195304</v>
      </c>
      <c r="AP96" s="1"/>
      <c r="AQ96" s="18">
        <f t="shared" si="44"/>
        <v>195304</v>
      </c>
      <c r="AR96" s="40">
        <v>281637.26</v>
      </c>
      <c r="AS96" s="21">
        <v>2675571</v>
      </c>
      <c r="AT96" s="21">
        <v>0</v>
      </c>
      <c r="AU96" s="22">
        <f>AS96+AT96</f>
        <v>2675571</v>
      </c>
      <c r="AV96" s="23">
        <v>2716946</v>
      </c>
      <c r="AW96" s="5">
        <v>58000</v>
      </c>
      <c r="AX96" s="1"/>
      <c r="AY96" s="18">
        <f t="shared" si="45"/>
        <v>58000</v>
      </c>
      <c r="AZ96" s="2">
        <v>47301.3</v>
      </c>
      <c r="BA96" s="18">
        <f t="shared" si="46"/>
        <v>87007841</v>
      </c>
      <c r="BB96" s="18">
        <f t="shared" si="46"/>
        <v>0</v>
      </c>
      <c r="BC96" s="18">
        <f t="shared" si="46"/>
        <v>87007841</v>
      </c>
      <c r="BD96" s="18">
        <f t="shared" si="46"/>
        <v>82074601.609999999</v>
      </c>
      <c r="BE96" s="4">
        <f t="shared" si="51"/>
        <v>82074601.609999999</v>
      </c>
      <c r="BF96" s="4">
        <f t="shared" si="47"/>
        <v>0</v>
      </c>
      <c r="BH96" s="4">
        <f t="shared" si="48"/>
        <v>0</v>
      </c>
      <c r="BI96" s="4">
        <f t="shared" si="49"/>
        <v>87007841</v>
      </c>
    </row>
    <row r="97" spans="1:61" ht="21.6" customHeight="1" x14ac:dyDescent="0.2">
      <c r="A97" s="154" t="s">
        <v>83</v>
      </c>
      <c r="B97" s="154"/>
      <c r="C97" s="63">
        <v>74</v>
      </c>
      <c r="D97" s="8">
        <f>D62+D63+D64+D78+D80+D81+D87+D89+D91+D96</f>
        <v>13650000</v>
      </c>
      <c r="E97" s="8">
        <f t="shared" ref="E97:F97" si="60">E62+E63+E64+E78+E80+E81+E87+E89+E91+E96</f>
        <v>1607500</v>
      </c>
      <c r="F97" s="8">
        <f t="shared" si="60"/>
        <v>15257500</v>
      </c>
      <c r="G97" s="8">
        <f>G62+G63+G64+G65+G66+G67+G68+G69+G70+G71+G72+G73+G74+G75+G76+G77+G78+G80+G81+G82+G83+G84+G85+G86+G87+G89+G91+G94+G95+G96</f>
        <v>14706198.74</v>
      </c>
      <c r="H97" s="8">
        <f t="shared" ref="H97:L97" si="61">H62+H63+H64+H65+H66+H67+H68+H69+H70+H71+H72+H73+H74+H75+H76+H77+H78+H80+H81+H82+H83+H84+H85+H86+H87+H89+H91+H94+H95+H96</f>
        <v>0</v>
      </c>
      <c r="I97" s="8">
        <f t="shared" si="61"/>
        <v>6670832</v>
      </c>
      <c r="J97" s="8">
        <f>J62+J63+J64+J65+J66+J67+J68+J69+J70+J71+J72+J73+J74+J75+J76+J77+J78+J80+J81+J82+J83+J84+J85+J86+J87+J89+J91+J94+J95+J96</f>
        <v>400000</v>
      </c>
      <c r="K97" s="8">
        <f t="shared" si="61"/>
        <v>7070832</v>
      </c>
      <c r="L97" s="8">
        <f t="shared" si="61"/>
        <v>6726295.29</v>
      </c>
      <c r="M97" s="8">
        <f>M62+M63+M64+M78+M80+M81+M87+M89+M91+M96</f>
        <v>14522745</v>
      </c>
      <c r="N97" s="8">
        <f t="shared" ref="N97:O97" si="62">N62+N63+N64+N78+N80+N81+N87+N89+N91+N96</f>
        <v>822000</v>
      </c>
      <c r="O97" s="8">
        <f t="shared" si="62"/>
        <v>15344745</v>
      </c>
      <c r="P97" s="8">
        <f>P62+P63+P64+P65+P66+P67+P68+P69+P70+P71+P72+P73+P74+P75+P76+P77+P78+P80+P81+P82+P83+P84+P85+P86+P87+P89+P91+P94+P95+P96</f>
        <v>15188322.740000002</v>
      </c>
      <c r="Q97" s="8">
        <f>SUM(Q62:Q96)</f>
        <v>15418895</v>
      </c>
      <c r="R97" s="8">
        <f>R62+R63+R64+R78+R80+R81+R87+R89+R91+R96</f>
        <v>480370</v>
      </c>
      <c r="S97" s="8">
        <f>SUM(S62:S96)</f>
        <v>15899265</v>
      </c>
      <c r="T97" s="8">
        <f>SUM(T62:T96)</f>
        <v>16140882.57</v>
      </c>
      <c r="U97" s="8">
        <f>U62+U63+U64+U78+U80+U81+U87+U89+U96</f>
        <v>4900000</v>
      </c>
      <c r="V97" s="8">
        <f t="shared" ref="V97:W97" si="63">V62+V63+V64+V78+V80+V81+V87+V89+V96</f>
        <v>68000</v>
      </c>
      <c r="W97" s="8">
        <f t="shared" si="63"/>
        <v>4968000</v>
      </c>
      <c r="X97" s="8">
        <f>X62+X63+X64+X65+X66+X67+X68+X69+X70+X71+X72+X73+X74+X75+X76+X77+X78+X80+X81+X82+X83+X84+X85+X86+X87+X89+X91+X94+X95+X96</f>
        <v>4656019.42</v>
      </c>
      <c r="Y97" s="8">
        <f>Y62+Y63+Y64+Y65+Y66+Y67+Y76+Y77+Y78+Y80+Y81+Y82+Y85+Y87+Y89+Y91+Y94+Y95+Y96</f>
        <v>14693848</v>
      </c>
      <c r="Z97" s="8">
        <f t="shared" ref="Z97:AA97" si="64">Z62+Z63+Z64+Z78+Z80+Z81+Z87+Z89+Z91+Z96</f>
        <v>658000</v>
      </c>
      <c r="AA97" s="8">
        <f t="shared" si="64"/>
        <v>15351848</v>
      </c>
      <c r="AB97" s="8">
        <f>AB62+AB63+AB64+AB65+AB66+AB67+AB68+AB69+AB70+AB71+AB72+AB73+AB74+AB75+AB76+AB77+AB78+AB80+AB81+AB82+AB83+AB84+AB85+AB86+AB87+AB89+AB91+AB94+AB95+AB96</f>
        <v>15142392.079999998</v>
      </c>
      <c r="AC97" s="8">
        <f>SUM(AC62:AC96)</f>
        <v>4503655</v>
      </c>
      <c r="AD97" s="8">
        <f>SUM(AD62:AD96)</f>
        <v>147960</v>
      </c>
      <c r="AE97" s="8">
        <f>SUM(AE62:AE96)</f>
        <v>4651615</v>
      </c>
      <c r="AF97" s="8">
        <f>SUM(AF62:AF96)</f>
        <v>3855807.77</v>
      </c>
      <c r="AG97" s="8">
        <f>AG62+AG63+AG64+AG78+AG80+AG81+AG87+AG89+AG91+AG96</f>
        <v>15471890</v>
      </c>
      <c r="AH97" s="8">
        <f>AH62+AH63+AH64+AH65+AH66+AH67+AH73+AH74+AH75+AH76+AH77+AH78+AH80+AH81+AH82+AH85+AH87+AH89+AH91+AH94+AH95+AH96</f>
        <v>2003568</v>
      </c>
      <c r="AI97" s="8">
        <f>SUM(AG97:AH97)</f>
        <v>17475458</v>
      </c>
      <c r="AJ97" s="8">
        <f>AJ62+AJ63+AJ64+AJ65+AJ66+AJ67+AJ73+AJ74+AJ75+AJ76+AJ77+AJ78+AJ80+AJ81+AJ82+AJ85+AJ87+AJ89+AJ91+AJ94+AJ95+AJ96</f>
        <v>16070263.57</v>
      </c>
      <c r="AK97" s="8">
        <f>AK96</f>
        <v>75176</v>
      </c>
      <c r="AL97" s="8">
        <f>AL63</f>
        <v>4500</v>
      </c>
      <c r="AM97" s="8">
        <f>SUM(AK97:AL97)</f>
        <v>79676</v>
      </c>
      <c r="AN97" s="8">
        <f>AN62+AN63+AN64+AN78+AN80+AN81+AN87+AN89+AN91+AN96</f>
        <v>100444.5</v>
      </c>
      <c r="AO97" s="8">
        <f>AO96</f>
        <v>195304</v>
      </c>
      <c r="AP97" s="8">
        <f>AP62+AP63+AP64+AP78+AP80+AP81+AP87+AP89+AP91+AP96</f>
        <v>120000</v>
      </c>
      <c r="AQ97" s="8">
        <f>AQ63+AQ89+AQ96</f>
        <v>315304</v>
      </c>
      <c r="AR97" s="8">
        <f>AR63+AR89+AR96</f>
        <v>401347.11</v>
      </c>
      <c r="AS97" s="8">
        <f>SUM(AS62:AS96)</f>
        <v>6305917</v>
      </c>
      <c r="AT97" s="8">
        <f>SUM(AT62:AT96)</f>
        <v>1171700</v>
      </c>
      <c r="AU97" s="8">
        <f>SUM(AU62:AU96)</f>
        <v>7477617</v>
      </c>
      <c r="AV97" s="8">
        <f>SUM(AV62:AV96)</f>
        <v>7662454</v>
      </c>
      <c r="AW97" s="8">
        <f>AW62+AW63+AW64+AW78+AW80+AW81+AW87+AW89+AW91+AW96</f>
        <v>58000</v>
      </c>
      <c r="AX97" s="8">
        <f t="shared" ref="AX97:AY97" si="65">AX62+AX63+AX64+AX78+AX80+AX81+AX87+AX89+AX91+AX96</f>
        <v>712650</v>
      </c>
      <c r="AY97" s="8">
        <f t="shared" si="65"/>
        <v>770650</v>
      </c>
      <c r="AZ97" s="8">
        <f>AZ62+AZ63+AZ81+AZ89+AZ96+AZ76</f>
        <v>853752.74000000011</v>
      </c>
      <c r="BA97" s="27">
        <f>BA62+BA63+BA64+BA65+BA66+BA67+BA73+BA74+BA75+BA76+BA77+BA78+BA80+BA81+BA82+BA85+BA87+BA89+BA91+BA94+BA95+BA96</f>
        <v>96466262</v>
      </c>
      <c r="BB97" s="27">
        <f>BB62+BB63+BB64+BB65+BB66+BB67+BB73+BB74+BB75+BB76+BB77+BB78+BB80+BB81+BB82+BB85+BB87+BB89+BB91+BB94+BB95+BB96</f>
        <v>8196248</v>
      </c>
      <c r="BC97" s="27">
        <f>BC62+BC63+BC64+BC65+BC66+BC67+BC73+BC74+BC75+BC76+BC77+BC78+BC80+BC81+BC82+BC85+BC87+BC89+BC91+BC94+BC95+BC96</f>
        <v>104662510</v>
      </c>
      <c r="BD97" s="27">
        <f>BD62+BD63+BD64+BD65+BD66+BD67+BD73+BD74+BD75+BD76+BD77+BD78+BD80+BD81+BD82+BD85+BD87+BD89+BD91+BD94+BD95+BD96</f>
        <v>101504180.95</v>
      </c>
      <c r="BE97" s="4">
        <f>BE62+BE63+BE64+BE65+BE66+BE67+BE68+BE69+BE70+BE71+BE72+BE73+BE74+BE75+BE76+BE77+BE78+BE80+BE81+BE82+BE83+BE84+BE85+BE86+BE87+BE89+BE91+BE94+BE95+BE96</f>
        <v>101617007.53</v>
      </c>
      <c r="BF97" s="4">
        <f>BD97-BE97</f>
        <v>-112826.57999999821</v>
      </c>
      <c r="BH97" s="4">
        <f>BH62+BH63+BH64+BH65+BH66+BH67+BH73+BH74+BH75+BH76+BH77+BH78+BH80+BH81+BH82+BH85+BH87+BH89+BH91+BH94+BH95+BH96</f>
        <v>8196248</v>
      </c>
      <c r="BI97" s="4">
        <f t="shared" si="49"/>
        <v>104662510</v>
      </c>
    </row>
    <row r="98" spans="1:61" ht="18" customHeight="1" x14ac:dyDescent="0.2">
      <c r="A98" s="155" t="s">
        <v>84</v>
      </c>
      <c r="B98" s="155"/>
      <c r="C98" s="54">
        <v>75</v>
      </c>
      <c r="D98" s="1">
        <f>D97-D46</f>
        <v>46167</v>
      </c>
      <c r="E98" s="1">
        <f t="shared" ref="E98:P98" si="66">E97-E46</f>
        <v>51473</v>
      </c>
      <c r="F98" s="1">
        <f t="shared" si="66"/>
        <v>97640</v>
      </c>
      <c r="G98" s="1">
        <f t="shared" si="66"/>
        <v>508134.68999999948</v>
      </c>
      <c r="H98" s="1">
        <f t="shared" si="66"/>
        <v>0</v>
      </c>
      <c r="I98" s="1">
        <f t="shared" si="66"/>
        <v>11170</v>
      </c>
      <c r="J98" s="1">
        <f t="shared" si="66"/>
        <v>74040</v>
      </c>
      <c r="K98" s="1">
        <f t="shared" si="66"/>
        <v>85210</v>
      </c>
      <c r="L98" s="1">
        <f t="shared" si="66"/>
        <v>13960.529999998398</v>
      </c>
      <c r="M98" s="1">
        <f t="shared" si="66"/>
        <v>-232650</v>
      </c>
      <c r="N98" s="1">
        <f t="shared" si="66"/>
        <v>305414</v>
      </c>
      <c r="O98" s="1">
        <f t="shared" si="66"/>
        <v>72764</v>
      </c>
      <c r="P98" s="1">
        <f t="shared" si="66"/>
        <v>231065.98999999836</v>
      </c>
      <c r="Q98" s="1">
        <f>Q97-Q46</f>
        <v>11480</v>
      </c>
      <c r="R98" s="1">
        <f>R97-R46</f>
        <v>94873</v>
      </c>
      <c r="S98" s="1">
        <f>S97-S46</f>
        <v>106353</v>
      </c>
      <c r="T98" s="1">
        <f t="shared" ref="T98:AI98" si="67">T97-T46</f>
        <v>110351.63000000268</v>
      </c>
      <c r="U98" s="1">
        <f t="shared" si="67"/>
        <v>11800</v>
      </c>
      <c r="V98" s="1">
        <f t="shared" si="67"/>
        <v>17000</v>
      </c>
      <c r="W98" s="1">
        <f t="shared" si="67"/>
        <v>28800</v>
      </c>
      <c r="X98" s="1">
        <f t="shared" si="67"/>
        <v>22868.279999999329</v>
      </c>
      <c r="Y98" s="1">
        <f t="shared" si="67"/>
        <v>0.24970000237226486</v>
      </c>
      <c r="Z98" s="1">
        <f t="shared" si="67"/>
        <v>77332</v>
      </c>
      <c r="AA98" s="1">
        <f t="shared" si="67"/>
        <v>77332.249700002372</v>
      </c>
      <c r="AB98" s="1">
        <f t="shared" si="67"/>
        <v>141214.31999999844</v>
      </c>
      <c r="AC98" s="1">
        <f t="shared" si="67"/>
        <v>-2179</v>
      </c>
      <c r="AD98" s="1">
        <f>AD97-AD46</f>
        <v>20748</v>
      </c>
      <c r="AE98" s="1">
        <f t="shared" si="67"/>
        <v>18569</v>
      </c>
      <c r="AF98" s="1">
        <f>AF97-AF46</f>
        <v>68401.319999999832</v>
      </c>
      <c r="AG98" s="1">
        <f t="shared" si="67"/>
        <v>-929872</v>
      </c>
      <c r="AH98" s="1">
        <f t="shared" si="67"/>
        <v>565068</v>
      </c>
      <c r="AI98" s="1">
        <f t="shared" si="67"/>
        <v>-364804</v>
      </c>
      <c r="AJ98" s="1">
        <f>AJ97-AJ46</f>
        <v>-1228995.4299999997</v>
      </c>
      <c r="AK98" s="1">
        <f t="shared" ref="AK98" si="68">AK97-AK46</f>
        <v>0</v>
      </c>
      <c r="AL98" s="1">
        <f t="shared" ref="AL98" si="69">AL97-AL46</f>
        <v>0</v>
      </c>
      <c r="AM98" s="1">
        <f t="shared" ref="AM98" si="70">AM97-AM46</f>
        <v>0</v>
      </c>
      <c r="AN98" s="1">
        <f t="shared" ref="AN98" si="71">AN97-AN46</f>
        <v>-54.110000000000582</v>
      </c>
      <c r="AO98" s="1">
        <f t="shared" ref="AO98" si="72">AO97-AO46</f>
        <v>0</v>
      </c>
      <c r="AP98" s="1">
        <f t="shared" ref="AP98" si="73">AP97-AP46</f>
        <v>0</v>
      </c>
      <c r="AQ98" s="1">
        <f t="shared" ref="AQ98" si="74">AQ97-AQ46</f>
        <v>0</v>
      </c>
      <c r="AR98" s="1">
        <f t="shared" ref="AR98" si="75">AR97-AR46</f>
        <v>-17647.609999999986</v>
      </c>
      <c r="AS98" s="1">
        <f t="shared" ref="AS98" si="76">AS97-AS46</f>
        <v>200000</v>
      </c>
      <c r="AT98" s="1">
        <f t="shared" ref="AT98" si="77">AT97-AT46</f>
        <v>166930</v>
      </c>
      <c r="AU98" s="1">
        <f t="shared" ref="AU98" si="78">AU97-AU46</f>
        <v>366930</v>
      </c>
      <c r="AV98" s="1">
        <f t="shared" ref="AV98" si="79">AV97-AV46</f>
        <v>1370003.5999999996</v>
      </c>
      <c r="AW98" s="1">
        <f t="shared" ref="AW98" si="80">AW97-AW46</f>
        <v>0</v>
      </c>
      <c r="AX98" s="1">
        <f t="shared" ref="AX98" si="81">AX97-AX46</f>
        <v>6986</v>
      </c>
      <c r="AY98" s="1">
        <f t="shared" ref="AY98" si="82">AY97-AY46</f>
        <v>6986</v>
      </c>
      <c r="AZ98" s="1">
        <f t="shared" ref="AZ98" si="83">AZ97-AZ46</f>
        <v>33779.150000000023</v>
      </c>
      <c r="BA98" s="1">
        <f>BA97-BA46</f>
        <v>-884083.75030000508</v>
      </c>
      <c r="BB98" s="1">
        <f t="shared" ref="BB98:BD98" si="84">BB97-BB46</f>
        <v>1379864</v>
      </c>
      <c r="BC98" s="1">
        <f>BA98+BB98</f>
        <v>495780.24969999492</v>
      </c>
      <c r="BD98" s="1">
        <f t="shared" si="84"/>
        <v>1253083.1099999696</v>
      </c>
      <c r="BH98" s="4">
        <f>E97+J97+N97+R97+V97+Z97+AD97+AH97+AL97+AP97+AT97+AX97</f>
        <v>8196248</v>
      </c>
    </row>
    <row r="99" spans="1:61" ht="15" hidden="1" customHeight="1" x14ac:dyDescent="0.2">
      <c r="A99" s="155" t="s">
        <v>85</v>
      </c>
      <c r="B99" s="155"/>
      <c r="C99" s="64">
        <v>995</v>
      </c>
      <c r="D99" s="17">
        <f>SUM(D62:D98)</f>
        <v>27346167</v>
      </c>
      <c r="E99" s="17">
        <f>SUM(E62:E98)</f>
        <v>3266473</v>
      </c>
      <c r="F99" s="17">
        <f>SUM(F62:F98)</f>
        <v>30612640</v>
      </c>
      <c r="G99" s="7">
        <f>SUM(G62:G98)</f>
        <v>29920532.170000002</v>
      </c>
      <c r="I99" s="17">
        <f t="shared" ref="I99:BD99" si="85">SUM(I62:I98)</f>
        <v>13352834</v>
      </c>
      <c r="J99" s="17">
        <f t="shared" si="85"/>
        <v>874040</v>
      </c>
      <c r="K99" s="17">
        <f t="shared" si="85"/>
        <v>14226874</v>
      </c>
      <c r="L99" s="7">
        <f t="shared" si="85"/>
        <v>13466551.109999999</v>
      </c>
      <c r="M99" s="17">
        <f t="shared" si="85"/>
        <v>28812840</v>
      </c>
      <c r="N99" s="17">
        <f t="shared" si="85"/>
        <v>1949414</v>
      </c>
      <c r="O99" s="17">
        <f t="shared" si="85"/>
        <v>30762254</v>
      </c>
      <c r="P99" s="7">
        <f t="shared" si="85"/>
        <v>30607711.470000003</v>
      </c>
      <c r="Q99" s="17">
        <f t="shared" si="85"/>
        <v>30849270</v>
      </c>
      <c r="R99" s="17">
        <f t="shared" si="85"/>
        <v>1055613</v>
      </c>
      <c r="S99" s="17">
        <f t="shared" si="85"/>
        <v>31904883</v>
      </c>
      <c r="T99" s="7">
        <f t="shared" si="85"/>
        <v>32392116.770000003</v>
      </c>
      <c r="U99" s="17">
        <f t="shared" si="85"/>
        <v>9811800</v>
      </c>
      <c r="V99" s="17">
        <f t="shared" si="85"/>
        <v>153000</v>
      </c>
      <c r="W99" s="17">
        <f t="shared" si="85"/>
        <v>9964800</v>
      </c>
      <c r="X99" s="7">
        <f t="shared" si="85"/>
        <v>9334907.1199999992</v>
      </c>
      <c r="Y99" s="17">
        <f t="shared" si="85"/>
        <v>29387696.249700002</v>
      </c>
      <c r="Z99" s="17">
        <f t="shared" si="85"/>
        <v>1393332</v>
      </c>
      <c r="AA99" s="17">
        <f t="shared" si="85"/>
        <v>30781028.249700002</v>
      </c>
      <c r="AB99" s="7">
        <f t="shared" si="85"/>
        <v>30425998.479999997</v>
      </c>
      <c r="AC99" s="17">
        <f t="shared" si="85"/>
        <v>9005131</v>
      </c>
      <c r="AD99" s="17">
        <f t="shared" si="85"/>
        <v>316668</v>
      </c>
      <c r="AE99" s="17">
        <f t="shared" si="85"/>
        <v>9321799</v>
      </c>
      <c r="AF99" s="7">
        <f t="shared" si="85"/>
        <v>7780016.8599999994</v>
      </c>
      <c r="AG99" s="17">
        <f t="shared" si="85"/>
        <v>30013908</v>
      </c>
      <c r="AH99" s="17">
        <f t="shared" si="85"/>
        <v>4572204</v>
      </c>
      <c r="AI99" s="17">
        <f t="shared" si="85"/>
        <v>34586112</v>
      </c>
      <c r="AJ99" s="7">
        <f t="shared" si="85"/>
        <v>31024358.710000001</v>
      </c>
      <c r="AK99" s="17">
        <f t="shared" si="85"/>
        <v>150352</v>
      </c>
      <c r="AL99" s="17">
        <f t="shared" si="85"/>
        <v>9000</v>
      </c>
      <c r="AM99" s="17">
        <f t="shared" si="85"/>
        <v>159352</v>
      </c>
      <c r="AN99" s="7">
        <f t="shared" si="85"/>
        <v>200834.89</v>
      </c>
      <c r="AO99" s="17">
        <f t="shared" si="85"/>
        <v>390608</v>
      </c>
      <c r="AP99" s="17">
        <f t="shared" si="85"/>
        <v>240000</v>
      </c>
      <c r="AQ99" s="17">
        <f t="shared" si="85"/>
        <v>630608</v>
      </c>
      <c r="AR99" s="7">
        <f t="shared" si="85"/>
        <v>785046.61</v>
      </c>
      <c r="AS99" s="17">
        <f t="shared" si="85"/>
        <v>12811834</v>
      </c>
      <c r="AT99" s="17">
        <f t="shared" si="85"/>
        <v>2510330</v>
      </c>
      <c r="AU99" s="17">
        <f t="shared" si="85"/>
        <v>15322164</v>
      </c>
      <c r="AV99" s="7">
        <f t="shared" si="85"/>
        <v>16694911.6</v>
      </c>
      <c r="AW99" s="18">
        <f t="shared" si="85"/>
        <v>116000</v>
      </c>
      <c r="AX99" s="18">
        <f t="shared" si="85"/>
        <v>1432286</v>
      </c>
      <c r="AY99" s="18">
        <f t="shared" si="85"/>
        <v>1548286</v>
      </c>
      <c r="AZ99" s="7">
        <f t="shared" si="85"/>
        <v>1741284.6300000004</v>
      </c>
      <c r="BA99" s="18">
        <f t="shared" si="85"/>
        <v>192048440.24970001</v>
      </c>
      <c r="BB99" s="18">
        <f t="shared" si="85"/>
        <v>17772360</v>
      </c>
      <c r="BC99" s="18">
        <f t="shared" si="85"/>
        <v>209820800.24970001</v>
      </c>
      <c r="BD99" s="7">
        <f t="shared" si="85"/>
        <v>204376968.30999994</v>
      </c>
    </row>
    <row r="100" spans="1:61" ht="8.25" customHeight="1" x14ac:dyDescent="0.2">
      <c r="A100" s="77"/>
      <c r="B100" s="11"/>
      <c r="C100" s="78"/>
      <c r="D100" s="11"/>
      <c r="E100" s="11"/>
      <c r="F100" s="11"/>
      <c r="G100" s="12"/>
      <c r="I100" s="11"/>
      <c r="J100" s="11"/>
      <c r="K100" s="11"/>
      <c r="L100" s="12"/>
      <c r="M100" s="11"/>
      <c r="N100" s="11"/>
      <c r="O100" s="11"/>
      <c r="P100" s="12"/>
      <c r="Q100" s="11"/>
      <c r="R100" s="11"/>
      <c r="S100" s="11"/>
      <c r="T100" s="12"/>
      <c r="U100" s="11"/>
      <c r="V100" s="11"/>
      <c r="W100" s="11"/>
      <c r="X100" s="12"/>
      <c r="Y100" s="11"/>
      <c r="Z100" s="11"/>
      <c r="AA100" s="11"/>
      <c r="AB100" s="12"/>
      <c r="AC100" s="11"/>
      <c r="AD100" s="11"/>
      <c r="AE100" s="11"/>
      <c r="AF100" s="12"/>
      <c r="AG100" s="11"/>
      <c r="AH100" s="11"/>
      <c r="AI100" s="11"/>
      <c r="AJ100" s="12"/>
      <c r="AK100" s="11"/>
      <c r="AL100" s="11"/>
      <c r="AM100" s="11"/>
      <c r="AN100" s="12"/>
      <c r="AO100" s="11"/>
      <c r="AP100" s="11"/>
      <c r="AQ100" s="11"/>
      <c r="AR100" s="12"/>
      <c r="AS100" s="11"/>
      <c r="AT100" s="11"/>
      <c r="AU100" s="11"/>
      <c r="AV100" s="12"/>
      <c r="AW100" s="28"/>
      <c r="AX100" s="28"/>
      <c r="AY100" s="28"/>
      <c r="AZ100" s="12"/>
      <c r="BA100" s="28"/>
      <c r="BB100" s="28"/>
      <c r="BC100" s="28"/>
      <c r="BD100" s="12"/>
    </row>
    <row r="101" spans="1:61" s="81" customFormat="1" ht="12.75" customHeight="1" x14ac:dyDescent="0.15">
      <c r="A101" s="79" t="s">
        <v>87</v>
      </c>
      <c r="B101" s="11"/>
      <c r="C101" s="80"/>
      <c r="D101" s="29">
        <f>D62+D63+D64+D65+D66+D67+D68+D69+D70+D71+D72+D73+D74+D75+D76+D77+D78+D79+D80+D81+D82+D83+D84+D85+D86+D87+D88+D89+D90+D91+D92+D93+D94+D95+D96</f>
        <v>13650000</v>
      </c>
      <c r="E101" s="29">
        <f t="shared" ref="E101:AZ101" si="86">E62+E63+E64+E65+E66+E67+E68+E69+E70+E71+E72+E73+E74+E75+E76+E77+E78+E79+E80+E81+E82+E83+E84+E85+E86+E87+E88+E89+E90+E91+E92+E93+E94+E95+E96</f>
        <v>1607500</v>
      </c>
      <c r="F101" s="29">
        <f t="shared" si="86"/>
        <v>15257500</v>
      </c>
      <c r="G101" s="29">
        <f t="shared" si="86"/>
        <v>14706198.74</v>
      </c>
      <c r="H101" s="29">
        <f t="shared" si="86"/>
        <v>0</v>
      </c>
      <c r="I101" s="29">
        <f t="shared" si="86"/>
        <v>6670832</v>
      </c>
      <c r="J101" s="29">
        <f t="shared" si="86"/>
        <v>400000</v>
      </c>
      <c r="K101" s="29">
        <f t="shared" si="86"/>
        <v>7070832</v>
      </c>
      <c r="L101" s="29">
        <f t="shared" si="86"/>
        <v>6726295.29</v>
      </c>
      <c r="M101" s="29">
        <f t="shared" si="86"/>
        <v>14522745</v>
      </c>
      <c r="N101" s="29">
        <f t="shared" si="86"/>
        <v>822000</v>
      </c>
      <c r="O101" s="29">
        <f t="shared" si="86"/>
        <v>15344745</v>
      </c>
      <c r="P101" s="29">
        <f t="shared" si="86"/>
        <v>15188322.740000002</v>
      </c>
      <c r="Q101" s="29">
        <f t="shared" si="86"/>
        <v>15418895</v>
      </c>
      <c r="R101" s="29">
        <f t="shared" si="86"/>
        <v>480370</v>
      </c>
      <c r="S101" s="29">
        <f t="shared" si="86"/>
        <v>15899265</v>
      </c>
      <c r="T101" s="29">
        <f t="shared" si="86"/>
        <v>16140882.57</v>
      </c>
      <c r="U101" s="29">
        <f t="shared" si="86"/>
        <v>4900000</v>
      </c>
      <c r="V101" s="29">
        <f t="shared" si="86"/>
        <v>68000</v>
      </c>
      <c r="W101" s="29">
        <f t="shared" si="86"/>
        <v>4968000</v>
      </c>
      <c r="X101" s="29">
        <f t="shared" si="86"/>
        <v>4656019.42</v>
      </c>
      <c r="Y101" s="29">
        <f t="shared" si="86"/>
        <v>14693848</v>
      </c>
      <c r="Z101" s="29">
        <f t="shared" si="86"/>
        <v>658000</v>
      </c>
      <c r="AA101" s="29">
        <f t="shared" si="86"/>
        <v>15351848</v>
      </c>
      <c r="AB101" s="29">
        <f t="shared" si="86"/>
        <v>15142392.079999998</v>
      </c>
      <c r="AC101" s="29">
        <f t="shared" si="86"/>
        <v>4503655</v>
      </c>
      <c r="AD101" s="29">
        <f t="shared" si="86"/>
        <v>147960</v>
      </c>
      <c r="AE101" s="29">
        <f t="shared" si="86"/>
        <v>4651615</v>
      </c>
      <c r="AF101" s="29">
        <f t="shared" si="86"/>
        <v>3855807.77</v>
      </c>
      <c r="AG101" s="29">
        <f t="shared" si="86"/>
        <v>15471890</v>
      </c>
      <c r="AH101" s="29">
        <f t="shared" si="86"/>
        <v>2003568</v>
      </c>
      <c r="AI101" s="29">
        <f>AI62+AI63+AI80+AI81+AI87+AI89+AI96</f>
        <v>17470458</v>
      </c>
      <c r="AJ101" s="29">
        <f t="shared" si="86"/>
        <v>16183090.57</v>
      </c>
      <c r="AK101" s="29">
        <f t="shared" si="86"/>
        <v>75176</v>
      </c>
      <c r="AL101" s="29">
        <f t="shared" si="86"/>
        <v>4500</v>
      </c>
      <c r="AM101" s="29">
        <f t="shared" si="86"/>
        <v>79676</v>
      </c>
      <c r="AN101" s="29">
        <f t="shared" si="86"/>
        <v>100444.5</v>
      </c>
      <c r="AO101" s="29">
        <f t="shared" si="86"/>
        <v>195304</v>
      </c>
      <c r="AP101" s="29">
        <f t="shared" si="86"/>
        <v>120000</v>
      </c>
      <c r="AQ101" s="29">
        <f t="shared" si="86"/>
        <v>315304</v>
      </c>
      <c r="AR101" s="29">
        <f t="shared" si="86"/>
        <v>401347.11</v>
      </c>
      <c r="AS101" s="29">
        <f t="shared" si="86"/>
        <v>6305917</v>
      </c>
      <c r="AT101" s="29">
        <f t="shared" si="86"/>
        <v>1171700</v>
      </c>
      <c r="AU101" s="29">
        <f t="shared" si="86"/>
        <v>7477617</v>
      </c>
      <c r="AV101" s="29">
        <f t="shared" si="86"/>
        <v>7662454</v>
      </c>
      <c r="AW101" s="29">
        <f t="shared" si="86"/>
        <v>58000</v>
      </c>
      <c r="AX101" s="29">
        <f t="shared" si="86"/>
        <v>712650</v>
      </c>
      <c r="AY101" s="29">
        <f t="shared" si="86"/>
        <v>770650</v>
      </c>
      <c r="AZ101" s="29">
        <f t="shared" si="86"/>
        <v>853752.74000000011</v>
      </c>
      <c r="BA101" s="29">
        <f>D97+I97+M97+Q97+U97+Y97+AC97+AG97+AK97+AO97+AS97+AW97</f>
        <v>96466262</v>
      </c>
      <c r="BB101" s="29">
        <f t="shared" ref="BB101:BD101" si="87">E97+J97+N97+R97+V97+Z97+AD97+AH97+AL97+AP97+AT97+AX97</f>
        <v>8196248</v>
      </c>
      <c r="BC101" s="29">
        <f t="shared" si="87"/>
        <v>104662510</v>
      </c>
      <c r="BD101" s="29">
        <f t="shared" si="87"/>
        <v>101504180.53</v>
      </c>
      <c r="BH101" s="81">
        <f>BH97-BH98</f>
        <v>0</v>
      </c>
    </row>
    <row r="102" spans="1:61" s="81" customFormat="1" ht="24" customHeight="1" x14ac:dyDescent="0.2">
      <c r="A102" s="82"/>
      <c r="B102" s="82"/>
      <c r="C102" s="83"/>
      <c r="D102" s="84">
        <f>D97-D101</f>
        <v>0</v>
      </c>
      <c r="E102" s="84">
        <f t="shared" ref="E102:BD102" si="88">E97-E101</f>
        <v>0</v>
      </c>
      <c r="F102" s="84">
        <f t="shared" si="88"/>
        <v>0</v>
      </c>
      <c r="G102" s="84">
        <f t="shared" si="88"/>
        <v>0</v>
      </c>
      <c r="H102" s="84">
        <f t="shared" si="88"/>
        <v>0</v>
      </c>
      <c r="I102" s="84">
        <f t="shared" si="88"/>
        <v>0</v>
      </c>
      <c r="J102" s="84">
        <f t="shared" si="88"/>
        <v>0</v>
      </c>
      <c r="K102" s="84">
        <f t="shared" si="88"/>
        <v>0</v>
      </c>
      <c r="L102" s="84">
        <f t="shared" si="88"/>
        <v>0</v>
      </c>
      <c r="M102" s="84">
        <f t="shared" si="88"/>
        <v>0</v>
      </c>
      <c r="N102" s="84">
        <f t="shared" si="88"/>
        <v>0</v>
      </c>
      <c r="O102" s="84">
        <f t="shared" si="88"/>
        <v>0</v>
      </c>
      <c r="P102" s="84">
        <f t="shared" si="88"/>
        <v>0</v>
      </c>
      <c r="Q102" s="84">
        <f t="shared" si="88"/>
        <v>0</v>
      </c>
      <c r="R102" s="84">
        <f t="shared" si="88"/>
        <v>0</v>
      </c>
      <c r="S102" s="84">
        <f t="shared" si="88"/>
        <v>0</v>
      </c>
      <c r="T102" s="84">
        <f t="shared" si="88"/>
        <v>0</v>
      </c>
      <c r="U102" s="84">
        <f t="shared" si="88"/>
        <v>0</v>
      </c>
      <c r="V102" s="84">
        <f t="shared" si="88"/>
        <v>0</v>
      </c>
      <c r="W102" s="84">
        <f t="shared" si="88"/>
        <v>0</v>
      </c>
      <c r="X102" s="84">
        <f t="shared" si="88"/>
        <v>0</v>
      </c>
      <c r="Y102" s="84">
        <f t="shared" si="88"/>
        <v>0</v>
      </c>
      <c r="Z102" s="84">
        <f t="shared" si="88"/>
        <v>0</v>
      </c>
      <c r="AA102" s="84">
        <f t="shared" si="88"/>
        <v>0</v>
      </c>
      <c r="AB102" s="84">
        <f t="shared" si="88"/>
        <v>0</v>
      </c>
      <c r="AC102" s="84">
        <f t="shared" si="88"/>
        <v>0</v>
      </c>
      <c r="AD102" s="84">
        <f t="shared" si="88"/>
        <v>0</v>
      </c>
      <c r="AE102" s="84">
        <f t="shared" si="88"/>
        <v>0</v>
      </c>
      <c r="AF102" s="84">
        <f t="shared" si="88"/>
        <v>0</v>
      </c>
      <c r="AG102" s="84">
        <f t="shared" si="88"/>
        <v>0</v>
      </c>
      <c r="AH102" s="84">
        <f t="shared" si="88"/>
        <v>0</v>
      </c>
      <c r="AI102" s="84">
        <f t="shared" si="88"/>
        <v>5000</v>
      </c>
      <c r="AJ102" s="84">
        <f t="shared" si="88"/>
        <v>-112827</v>
      </c>
      <c r="AK102" s="84">
        <f t="shared" si="88"/>
        <v>0</v>
      </c>
      <c r="AL102" s="84">
        <f t="shared" si="88"/>
        <v>0</v>
      </c>
      <c r="AM102" s="84">
        <f t="shared" si="88"/>
        <v>0</v>
      </c>
      <c r="AN102" s="84">
        <f t="shared" si="88"/>
        <v>0</v>
      </c>
      <c r="AO102" s="84">
        <f t="shared" si="88"/>
        <v>0</v>
      </c>
      <c r="AP102" s="84">
        <f t="shared" si="88"/>
        <v>0</v>
      </c>
      <c r="AQ102" s="84">
        <f t="shared" si="88"/>
        <v>0</v>
      </c>
      <c r="AR102" s="84">
        <f t="shared" si="88"/>
        <v>0</v>
      </c>
      <c r="AS102" s="84">
        <f t="shared" si="88"/>
        <v>0</v>
      </c>
      <c r="AT102" s="84">
        <f t="shared" si="88"/>
        <v>0</v>
      </c>
      <c r="AU102" s="84">
        <f t="shared" si="88"/>
        <v>0</v>
      </c>
      <c r="AV102" s="84">
        <f t="shared" si="88"/>
        <v>0</v>
      </c>
      <c r="AW102" s="84">
        <f t="shared" si="88"/>
        <v>0</v>
      </c>
      <c r="AX102" s="84">
        <f t="shared" si="88"/>
        <v>0</v>
      </c>
      <c r="AY102" s="84">
        <f t="shared" si="88"/>
        <v>0</v>
      </c>
      <c r="AZ102" s="84">
        <f t="shared" si="88"/>
        <v>0</v>
      </c>
      <c r="BA102" s="84">
        <f>BA97-BA101</f>
        <v>0</v>
      </c>
      <c r="BB102" s="84">
        <f t="shared" si="88"/>
        <v>0</v>
      </c>
      <c r="BC102" s="84">
        <f t="shared" si="88"/>
        <v>0</v>
      </c>
      <c r="BD102" s="84">
        <f t="shared" si="88"/>
        <v>0.42000000178813934</v>
      </c>
    </row>
    <row r="103" spans="1:61" ht="18" customHeight="1" x14ac:dyDescent="0.2">
      <c r="A103" s="4"/>
      <c r="D103" s="4">
        <f>D101-D97</f>
        <v>0</v>
      </c>
      <c r="E103" s="4">
        <f t="shared" ref="E103:AE103" si="89">E101-E97</f>
        <v>0</v>
      </c>
      <c r="F103" s="4">
        <f t="shared" si="89"/>
        <v>0</v>
      </c>
      <c r="G103" s="4">
        <f t="shared" si="89"/>
        <v>0</v>
      </c>
      <c r="H103" s="4">
        <f t="shared" si="89"/>
        <v>0</v>
      </c>
      <c r="I103" s="4">
        <f t="shared" si="89"/>
        <v>0</v>
      </c>
      <c r="J103" s="4">
        <f t="shared" si="89"/>
        <v>0</v>
      </c>
      <c r="K103" s="4">
        <f t="shared" si="89"/>
        <v>0</v>
      </c>
      <c r="L103" s="4">
        <f t="shared" si="89"/>
        <v>0</v>
      </c>
      <c r="M103" s="4">
        <f t="shared" si="89"/>
        <v>0</v>
      </c>
      <c r="N103" s="4">
        <f t="shared" si="89"/>
        <v>0</v>
      </c>
      <c r="O103" s="4">
        <f t="shared" si="89"/>
        <v>0</v>
      </c>
      <c r="P103" s="4">
        <f t="shared" si="89"/>
        <v>0</v>
      </c>
      <c r="Q103" s="4">
        <f t="shared" si="89"/>
        <v>0</v>
      </c>
      <c r="R103" s="4">
        <f t="shared" si="89"/>
        <v>0</v>
      </c>
      <c r="S103" s="4">
        <f t="shared" si="89"/>
        <v>0</v>
      </c>
      <c r="T103" s="4">
        <f t="shared" si="89"/>
        <v>0</v>
      </c>
      <c r="U103" s="4">
        <f t="shared" si="89"/>
        <v>0</v>
      </c>
      <c r="V103" s="4">
        <f t="shared" si="89"/>
        <v>0</v>
      </c>
      <c r="W103" s="4">
        <f t="shared" si="89"/>
        <v>0</v>
      </c>
      <c r="X103" s="4">
        <f t="shared" si="89"/>
        <v>0</v>
      </c>
      <c r="Y103" s="4">
        <f t="shared" si="89"/>
        <v>0</v>
      </c>
      <c r="Z103" s="4">
        <f t="shared" si="89"/>
        <v>0</v>
      </c>
      <c r="AA103" s="4">
        <f t="shared" si="89"/>
        <v>0</v>
      </c>
      <c r="AB103" s="4">
        <f t="shared" si="89"/>
        <v>0</v>
      </c>
      <c r="AC103" s="4">
        <f t="shared" si="89"/>
        <v>0</v>
      </c>
      <c r="AD103" s="4">
        <f t="shared" si="89"/>
        <v>0</v>
      </c>
      <c r="AE103" s="4">
        <f t="shared" si="89"/>
        <v>0</v>
      </c>
      <c r="AF103" s="4"/>
      <c r="AJ103" s="4"/>
      <c r="AN103" s="4"/>
      <c r="AR103" s="4"/>
      <c r="AV103" s="4"/>
      <c r="AZ103" s="4"/>
      <c r="BD103" s="4"/>
    </row>
    <row r="104" spans="1:61" ht="18" customHeight="1" x14ac:dyDescent="0.2">
      <c r="E104" s="85"/>
      <c r="F104" s="86"/>
      <c r="G104" s="87"/>
      <c r="J104" s="85"/>
      <c r="K104" s="86"/>
      <c r="L104" s="87"/>
      <c r="N104" s="85"/>
      <c r="O104" s="86"/>
      <c r="P104" s="87"/>
      <c r="R104" s="85"/>
      <c r="S104" s="86"/>
      <c r="T104" s="87"/>
      <c r="V104" s="85"/>
      <c r="W104" s="86"/>
      <c r="X104" s="87"/>
      <c r="Z104" s="85"/>
      <c r="AA104" s="86"/>
      <c r="AB104" s="87"/>
      <c r="AD104" s="85"/>
      <c r="AE104" s="86"/>
      <c r="AF104" s="87"/>
      <c r="AH104" s="85"/>
      <c r="AI104" s="86"/>
      <c r="AJ104" s="87"/>
      <c r="AL104" s="85"/>
      <c r="AM104" s="86"/>
      <c r="AN104" s="87"/>
      <c r="AP104" s="85"/>
      <c r="AQ104" s="86"/>
      <c r="AR104" s="87"/>
      <c r="AT104" s="85"/>
      <c r="AU104" s="86"/>
      <c r="AV104" s="87"/>
      <c r="AX104" s="85"/>
      <c r="AY104" s="86"/>
      <c r="AZ104" s="87"/>
      <c r="BB104" s="85"/>
      <c r="BC104" s="86"/>
      <c r="BD104" s="87"/>
    </row>
    <row r="105" spans="1:61" ht="18" customHeight="1" x14ac:dyDescent="0.2">
      <c r="A105" s="88"/>
      <c r="D105" s="4">
        <f>D101-D48</f>
        <v>46167</v>
      </c>
      <c r="E105" s="4">
        <f t="shared" ref="E105:BI105" si="90">E101-E48</f>
        <v>51473</v>
      </c>
      <c r="F105" s="4">
        <f t="shared" si="90"/>
        <v>97640</v>
      </c>
      <c r="G105" s="4">
        <f t="shared" si="90"/>
        <v>508134.68999999948</v>
      </c>
      <c r="H105" s="4">
        <f t="shared" si="90"/>
        <v>0</v>
      </c>
      <c r="I105" s="4">
        <f t="shared" si="90"/>
        <v>11170</v>
      </c>
      <c r="J105" s="4">
        <f t="shared" si="90"/>
        <v>74040</v>
      </c>
      <c r="K105" s="4">
        <f t="shared" si="90"/>
        <v>85210</v>
      </c>
      <c r="L105" s="4">
        <f t="shared" si="90"/>
        <v>13960.529999998398</v>
      </c>
      <c r="M105" s="4">
        <f t="shared" si="90"/>
        <v>-232650</v>
      </c>
      <c r="N105" s="4">
        <f t="shared" si="90"/>
        <v>305414</v>
      </c>
      <c r="O105" s="4">
        <f t="shared" si="90"/>
        <v>72764</v>
      </c>
      <c r="P105" s="4">
        <f t="shared" si="90"/>
        <v>231065.98999999836</v>
      </c>
      <c r="Q105" s="4">
        <f t="shared" si="90"/>
        <v>11480</v>
      </c>
      <c r="R105" s="4">
        <f t="shared" si="90"/>
        <v>94873</v>
      </c>
      <c r="S105" s="4">
        <f t="shared" si="90"/>
        <v>106353</v>
      </c>
      <c r="T105" s="4">
        <f t="shared" si="90"/>
        <v>110351.63000000268</v>
      </c>
      <c r="U105" s="4">
        <f t="shared" si="90"/>
        <v>11800</v>
      </c>
      <c r="V105" s="4">
        <f t="shared" si="90"/>
        <v>17000</v>
      </c>
      <c r="W105" s="4">
        <f t="shared" si="90"/>
        <v>28800</v>
      </c>
      <c r="X105" s="4">
        <f t="shared" si="90"/>
        <v>22868.279999999329</v>
      </c>
      <c r="Y105" s="4">
        <f t="shared" si="90"/>
        <v>0.24970000237226486</v>
      </c>
      <c r="Z105" s="4">
        <f t="shared" si="90"/>
        <v>77332</v>
      </c>
      <c r="AA105" s="4">
        <f t="shared" si="90"/>
        <v>77332.249700002372</v>
      </c>
      <c r="AB105" s="4">
        <f t="shared" si="90"/>
        <v>141214.31999999844</v>
      </c>
      <c r="AC105" s="4">
        <f t="shared" si="90"/>
        <v>-2179</v>
      </c>
      <c r="AD105" s="4">
        <f t="shared" si="90"/>
        <v>20748</v>
      </c>
      <c r="AE105" s="4">
        <f t="shared" si="90"/>
        <v>18569</v>
      </c>
      <c r="AF105" s="4">
        <f t="shared" si="90"/>
        <v>68401.319999999832</v>
      </c>
      <c r="AG105" s="4">
        <f t="shared" si="90"/>
        <v>-929872</v>
      </c>
      <c r="AH105" s="4">
        <f t="shared" si="90"/>
        <v>565068</v>
      </c>
      <c r="AI105" s="4">
        <f t="shared" si="90"/>
        <v>-369804</v>
      </c>
      <c r="AJ105" s="4">
        <f t="shared" si="90"/>
        <v>-1116170.870000001</v>
      </c>
      <c r="AK105" s="4">
        <f t="shared" si="90"/>
        <v>0</v>
      </c>
      <c r="AL105" s="4">
        <f t="shared" si="90"/>
        <v>0</v>
      </c>
      <c r="AM105" s="4">
        <f t="shared" si="90"/>
        <v>0</v>
      </c>
      <c r="AN105" s="4">
        <f t="shared" si="90"/>
        <v>-54.110000000000582</v>
      </c>
      <c r="AO105" s="4">
        <f t="shared" si="90"/>
        <v>0</v>
      </c>
      <c r="AP105" s="4">
        <f t="shared" si="90"/>
        <v>0</v>
      </c>
      <c r="AQ105" s="4">
        <f t="shared" si="90"/>
        <v>0</v>
      </c>
      <c r="AR105" s="4">
        <f t="shared" si="90"/>
        <v>-17647.609999999986</v>
      </c>
      <c r="AS105" s="4">
        <f t="shared" si="90"/>
        <v>200000</v>
      </c>
      <c r="AT105" s="4">
        <f t="shared" si="90"/>
        <v>166930</v>
      </c>
      <c r="AU105" s="4">
        <f t="shared" si="90"/>
        <v>366930</v>
      </c>
      <c r="AV105" s="4">
        <f t="shared" si="90"/>
        <v>1370003.5999999996</v>
      </c>
      <c r="AW105" s="4">
        <f t="shared" si="90"/>
        <v>0</v>
      </c>
      <c r="AX105" s="4">
        <f t="shared" si="90"/>
        <v>6986</v>
      </c>
      <c r="AY105" s="4">
        <f t="shared" si="90"/>
        <v>6986</v>
      </c>
      <c r="AZ105" s="4">
        <f t="shared" si="90"/>
        <v>33779.150000000023</v>
      </c>
      <c r="BA105" s="4">
        <f t="shared" si="90"/>
        <v>-884083.75029999018</v>
      </c>
      <c r="BB105" s="4">
        <f t="shared" si="90"/>
        <v>1379864</v>
      </c>
      <c r="BC105" s="4">
        <f t="shared" si="90"/>
        <v>495780.24970000982</v>
      </c>
      <c r="BD105" s="4">
        <f t="shared" si="90"/>
        <v>1253082.3599999845</v>
      </c>
      <c r="BE105" s="4">
        <f t="shared" si="90"/>
        <v>0</v>
      </c>
      <c r="BF105" s="4" t="e">
        <f t="shared" si="90"/>
        <v>#VALUE!</v>
      </c>
      <c r="BG105" s="4">
        <f t="shared" si="90"/>
        <v>0</v>
      </c>
      <c r="BH105" s="4">
        <f t="shared" si="90"/>
        <v>0</v>
      </c>
      <c r="BI105" s="4">
        <f t="shared" si="90"/>
        <v>0</v>
      </c>
    </row>
    <row r="106" spans="1:61" ht="18" customHeight="1" x14ac:dyDescent="0.2">
      <c r="A106" s="13"/>
      <c r="B106" s="13"/>
      <c r="C106" s="13"/>
      <c r="D106" s="13"/>
      <c r="E106" s="13"/>
      <c r="F106" s="13"/>
      <c r="I106" s="13"/>
      <c r="J106" s="13"/>
      <c r="K106" s="13"/>
      <c r="M106" s="13"/>
      <c r="N106" s="13"/>
      <c r="O106" s="13"/>
      <c r="Q106" s="13"/>
      <c r="R106" s="13"/>
      <c r="S106" s="13"/>
      <c r="U106" s="13"/>
      <c r="V106" s="13"/>
      <c r="W106" s="13"/>
      <c r="Y106" s="13"/>
      <c r="Z106" s="13"/>
      <c r="AA106" s="13"/>
      <c r="AC106" s="13"/>
      <c r="AD106" s="13"/>
      <c r="AE106" s="13"/>
      <c r="AG106" s="13"/>
      <c r="AH106" s="13"/>
      <c r="AI106" s="13"/>
      <c r="AK106" s="13"/>
      <c r="AL106" s="13"/>
      <c r="AM106" s="13"/>
      <c r="AO106" s="13"/>
      <c r="AP106" s="13"/>
      <c r="AQ106" s="13"/>
      <c r="AS106" s="13"/>
      <c r="AT106" s="13"/>
      <c r="AU106" s="13"/>
      <c r="AW106" s="13"/>
      <c r="AX106" s="13"/>
      <c r="AY106" s="13"/>
      <c r="BA106" s="13"/>
      <c r="BB106" s="13"/>
      <c r="BC106" s="13"/>
    </row>
    <row r="107" spans="1:61" s="93" customFormat="1" ht="23.45" customHeight="1" x14ac:dyDescent="0.2">
      <c r="A107" s="89"/>
      <c r="B107" s="90"/>
      <c r="C107" s="91"/>
      <c r="D107" s="90"/>
      <c r="E107" s="90"/>
      <c r="F107" s="90"/>
      <c r="G107" s="92"/>
      <c r="H107" s="12"/>
      <c r="I107" s="90"/>
      <c r="J107" s="90"/>
      <c r="K107" s="90"/>
      <c r="L107" s="92"/>
      <c r="M107" s="90"/>
      <c r="N107" s="90"/>
      <c r="O107" s="90"/>
      <c r="P107" s="92"/>
      <c r="Q107" s="90"/>
      <c r="R107" s="90"/>
      <c r="S107" s="90"/>
      <c r="T107" s="92"/>
      <c r="U107" s="90"/>
      <c r="V107" s="90"/>
      <c r="W107" s="90"/>
      <c r="X107" s="92"/>
      <c r="Y107" s="90"/>
      <c r="Z107" s="90"/>
      <c r="AA107" s="90"/>
      <c r="AB107" s="92"/>
      <c r="AC107" s="90"/>
      <c r="AD107" s="90"/>
      <c r="AE107" s="90"/>
      <c r="AF107" s="92"/>
      <c r="AG107" s="90"/>
      <c r="AH107" s="90"/>
      <c r="AI107" s="90"/>
      <c r="AJ107" s="92"/>
      <c r="AK107" s="90"/>
      <c r="AL107" s="90"/>
      <c r="AM107" s="90"/>
      <c r="AN107" s="92"/>
      <c r="AO107" s="90"/>
      <c r="AP107" s="90"/>
      <c r="AQ107" s="90"/>
      <c r="AR107" s="92"/>
      <c r="AS107" s="90"/>
      <c r="AT107" s="90"/>
      <c r="AU107" s="90"/>
      <c r="AV107" s="92"/>
      <c r="AW107" s="90"/>
      <c r="AX107" s="90"/>
      <c r="AY107" s="90"/>
      <c r="AZ107" s="92"/>
      <c r="BA107" s="90"/>
      <c r="BB107" s="90"/>
      <c r="BC107" s="90"/>
      <c r="BD107" s="92"/>
    </row>
    <row r="108" spans="1:61" s="93" customFormat="1" ht="25.9" customHeight="1" x14ac:dyDescent="0.2">
      <c r="A108" s="89"/>
      <c r="C108" s="94"/>
      <c r="D108" s="90"/>
      <c r="E108" s="90"/>
      <c r="F108" s="90"/>
      <c r="G108" s="92"/>
      <c r="H108" s="12"/>
      <c r="I108" s="90"/>
      <c r="J108" s="90"/>
      <c r="K108" s="90"/>
      <c r="L108" s="92"/>
      <c r="M108" s="90"/>
      <c r="N108" s="90"/>
      <c r="O108" s="90"/>
      <c r="P108" s="92"/>
      <c r="Q108" s="90"/>
      <c r="R108" s="90"/>
      <c r="S108" s="90"/>
      <c r="T108" s="92"/>
      <c r="U108" s="90"/>
      <c r="V108" s="90"/>
      <c r="W108" s="90"/>
      <c r="X108" s="92"/>
      <c r="Y108" s="90"/>
      <c r="Z108" s="90"/>
      <c r="AA108" s="90"/>
      <c r="AB108" s="92"/>
      <c r="AC108" s="90"/>
      <c r="AD108" s="90"/>
      <c r="AE108" s="90"/>
      <c r="AF108" s="92"/>
      <c r="AG108" s="90"/>
      <c r="AH108" s="90"/>
      <c r="AI108" s="90"/>
      <c r="AJ108" s="92"/>
      <c r="AK108" s="90"/>
      <c r="AL108" s="90"/>
      <c r="AM108" s="90"/>
      <c r="AN108" s="92"/>
      <c r="AO108" s="90"/>
      <c r="AP108" s="90"/>
      <c r="AQ108" s="90"/>
      <c r="AR108" s="92"/>
      <c r="AS108" s="90"/>
      <c r="AT108" s="90"/>
      <c r="AU108" s="90"/>
      <c r="AV108" s="92"/>
      <c r="AW108" s="90"/>
      <c r="AX108" s="90"/>
      <c r="AY108" s="90"/>
      <c r="AZ108" s="92"/>
      <c r="BA108" s="90"/>
      <c r="BB108" s="90"/>
      <c r="BC108" s="90"/>
      <c r="BD108" s="92"/>
    </row>
  </sheetData>
  <mergeCells count="115">
    <mergeCell ref="AG59:AI59"/>
    <mergeCell ref="AJ59:AJ60"/>
    <mergeCell ref="AO57:AR57"/>
    <mergeCell ref="AS57:AV57"/>
    <mergeCell ref="AW57:AZ57"/>
    <mergeCell ref="BA57:BD57"/>
    <mergeCell ref="AN4:AN5"/>
    <mergeCell ref="AK58:AM58"/>
    <mergeCell ref="AK59:AM59"/>
    <mergeCell ref="AN59:AN60"/>
    <mergeCell ref="AW59:AY59"/>
    <mergeCell ref="AZ59:AZ60"/>
    <mergeCell ref="BA2:BD2"/>
    <mergeCell ref="BA3:BC3"/>
    <mergeCell ref="BA4:BC4"/>
    <mergeCell ref="BD4:BD5"/>
    <mergeCell ref="BA58:BC58"/>
    <mergeCell ref="BA59:BC59"/>
    <mergeCell ref="BD59:BD60"/>
    <mergeCell ref="AW2:AZ2"/>
    <mergeCell ref="AW3:AY3"/>
    <mergeCell ref="AW4:AY4"/>
    <mergeCell ref="AZ4:AZ5"/>
    <mergeCell ref="AW58:AY58"/>
    <mergeCell ref="AS2:AV2"/>
    <mergeCell ref="AS3:AU3"/>
    <mergeCell ref="AS4:AU4"/>
    <mergeCell ref="AV4:AV5"/>
    <mergeCell ref="AS58:AU58"/>
    <mergeCell ref="AS59:AU59"/>
    <mergeCell ref="AV59:AV60"/>
    <mergeCell ref="AG2:AJ2"/>
    <mergeCell ref="AG3:AI3"/>
    <mergeCell ref="AG4:AI4"/>
    <mergeCell ref="AJ4:AJ5"/>
    <mergeCell ref="AG58:AI58"/>
    <mergeCell ref="AK2:AN2"/>
    <mergeCell ref="AK3:AM3"/>
    <mergeCell ref="AO59:AQ59"/>
    <mergeCell ref="AR59:AR60"/>
    <mergeCell ref="AO2:AR2"/>
    <mergeCell ref="AO3:AQ3"/>
    <mergeCell ref="AO4:AQ4"/>
    <mergeCell ref="AR4:AR5"/>
    <mergeCell ref="AO58:AQ58"/>
    <mergeCell ref="AK4:AM4"/>
    <mergeCell ref="AG57:AJ57"/>
    <mergeCell ref="AK57:AN57"/>
    <mergeCell ref="Y59:AA59"/>
    <mergeCell ref="AB59:AB60"/>
    <mergeCell ref="AC2:AF2"/>
    <mergeCell ref="AC3:AE3"/>
    <mergeCell ref="AC4:AE4"/>
    <mergeCell ref="AF4:AF5"/>
    <mergeCell ref="AC58:AE58"/>
    <mergeCell ref="AC59:AE59"/>
    <mergeCell ref="AF59:AF60"/>
    <mergeCell ref="Y2:AB2"/>
    <mergeCell ref="Y3:AA3"/>
    <mergeCell ref="Y4:AA4"/>
    <mergeCell ref="AB4:AB5"/>
    <mergeCell ref="Y58:AA58"/>
    <mergeCell ref="Y57:AB57"/>
    <mergeCell ref="AC57:AF57"/>
    <mergeCell ref="Q59:S59"/>
    <mergeCell ref="T59:T60"/>
    <mergeCell ref="U2:X2"/>
    <mergeCell ref="U3:W3"/>
    <mergeCell ref="U4:W4"/>
    <mergeCell ref="X4:X5"/>
    <mergeCell ref="U58:W58"/>
    <mergeCell ref="U59:W59"/>
    <mergeCell ref="X59:X60"/>
    <mergeCell ref="Q2:T2"/>
    <mergeCell ref="Q3:S3"/>
    <mergeCell ref="Q4:S4"/>
    <mergeCell ref="T4:T5"/>
    <mergeCell ref="Q58:S58"/>
    <mergeCell ref="Q57:T57"/>
    <mergeCell ref="U57:X57"/>
    <mergeCell ref="I59:K59"/>
    <mergeCell ref="L59:L60"/>
    <mergeCell ref="M2:P2"/>
    <mergeCell ref="M3:O3"/>
    <mergeCell ref="M4:O4"/>
    <mergeCell ref="P4:P5"/>
    <mergeCell ref="M58:O58"/>
    <mergeCell ref="M59:O59"/>
    <mergeCell ref="P59:P60"/>
    <mergeCell ref="I2:L2"/>
    <mergeCell ref="I3:K3"/>
    <mergeCell ref="I4:K4"/>
    <mergeCell ref="L4:L5"/>
    <mergeCell ref="I58:K58"/>
    <mergeCell ref="I57:L57"/>
    <mergeCell ref="M57:P57"/>
    <mergeCell ref="A98:B98"/>
    <mergeCell ref="A99:B99"/>
    <mergeCell ref="A46:B46"/>
    <mergeCell ref="A47:B47"/>
    <mergeCell ref="D58:F58"/>
    <mergeCell ref="A59:A61"/>
    <mergeCell ref="B59:B61"/>
    <mergeCell ref="C59:C61"/>
    <mergeCell ref="D59:F59"/>
    <mergeCell ref="D57:G57"/>
    <mergeCell ref="D2:G2"/>
    <mergeCell ref="D3:F3"/>
    <mergeCell ref="A4:A6"/>
    <mergeCell ref="B4:B6"/>
    <mergeCell ref="C4:C6"/>
    <mergeCell ref="D4:F4"/>
    <mergeCell ref="G4:G5"/>
    <mergeCell ref="G59:G60"/>
    <mergeCell ref="A97:B97"/>
  </mergeCells>
  <pageMargins left="0.78740157480314965" right="0" top="0.55118110236220474" bottom="0.55118110236220474" header="0.31496062992125984" footer="0.31496062992125984"/>
  <pageSetup paperSize="9" scale="50" orientation="landscape" r:id="rId1"/>
  <rowBreaks count="1" manualBreakCount="1">
    <brk id="52" max="55" man="1"/>
  </rowBreaks>
  <colBreaks count="3" manualBreakCount="3">
    <brk id="20" max="103" man="1"/>
    <brk id="36" max="103" man="1"/>
    <brk id="52" max="10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L108"/>
  <sheetViews>
    <sheetView view="pageBreakPreview" zoomScale="60" zoomScaleNormal="100" workbookViewId="0">
      <selection sqref="A1:XFD1048576"/>
    </sheetView>
  </sheetViews>
  <sheetFormatPr defaultColWidth="6.7109375" defaultRowHeight="12.75" x14ac:dyDescent="0.2"/>
  <cols>
    <col min="1" max="1" width="7" style="41" customWidth="1"/>
    <col min="2" max="2" width="29.42578125" style="4" customWidth="1"/>
    <col min="3" max="3" width="7" style="41" customWidth="1"/>
    <col min="4" max="4" width="11.85546875" style="4" customWidth="1"/>
    <col min="5" max="5" width="11" style="4" customWidth="1"/>
    <col min="6" max="6" width="11.140625" style="4" customWidth="1"/>
    <col min="7" max="7" width="15" style="86" customWidth="1"/>
    <col min="8" max="8" width="8.42578125" style="3" hidden="1" customWidth="1"/>
    <col min="9" max="9" width="11.85546875" style="4" customWidth="1"/>
    <col min="10" max="10" width="11" style="4" customWidth="1"/>
    <col min="11" max="11" width="12.140625" style="4" customWidth="1"/>
    <col min="12" max="12" width="12.42578125" style="86" customWidth="1"/>
    <col min="13" max="13" width="11.85546875" style="4" customWidth="1"/>
    <col min="14" max="14" width="11" style="4" customWidth="1"/>
    <col min="15" max="15" width="11.140625" style="4" customWidth="1"/>
    <col min="16" max="16" width="13.140625" style="86" customWidth="1"/>
    <col min="17" max="17" width="11.85546875" style="4" customWidth="1"/>
    <col min="18" max="18" width="11" style="4" customWidth="1"/>
    <col min="19" max="19" width="11.140625" style="4" customWidth="1"/>
    <col min="20" max="20" width="13.85546875" style="86" customWidth="1"/>
    <col min="21" max="21" width="11.85546875" style="4" customWidth="1"/>
    <col min="22" max="22" width="11" style="4" customWidth="1"/>
    <col min="23" max="23" width="11.140625" style="4" customWidth="1"/>
    <col min="24" max="24" width="12.42578125" style="86" customWidth="1"/>
    <col min="25" max="25" width="11.85546875" style="4" customWidth="1"/>
    <col min="26" max="27" width="11" style="4" customWidth="1"/>
    <col min="28" max="28" width="12.42578125" style="86" customWidth="1"/>
    <col min="29" max="29" width="11.85546875" style="4" customWidth="1"/>
    <col min="30" max="30" width="13.85546875" style="4" customWidth="1"/>
    <col min="31" max="31" width="12.140625" style="4" customWidth="1"/>
    <col min="32" max="32" width="12.140625" style="86" customWidth="1"/>
    <col min="33" max="34" width="12.140625" style="4" customWidth="1"/>
    <col min="35" max="35" width="15.5703125" style="4" customWidth="1"/>
    <col min="36" max="36" width="11.7109375" style="86" customWidth="1"/>
    <col min="37" max="37" width="11.85546875" style="4" customWidth="1"/>
    <col min="38" max="38" width="11" style="4" customWidth="1"/>
    <col min="39" max="39" width="11.140625" style="4" customWidth="1"/>
    <col min="40" max="40" width="11.5703125" style="86" customWidth="1"/>
    <col min="41" max="42" width="14.5703125" style="4" customWidth="1"/>
    <col min="43" max="43" width="11.140625" style="4" customWidth="1"/>
    <col min="44" max="44" width="12.42578125" style="86" customWidth="1"/>
    <col min="45" max="45" width="11.85546875" style="4" customWidth="1"/>
    <col min="46" max="46" width="11" style="4" customWidth="1"/>
    <col min="47" max="47" width="11.140625" style="4" customWidth="1"/>
    <col min="48" max="48" width="11.85546875" style="86" customWidth="1"/>
    <col min="49" max="49" width="11.85546875" style="4" customWidth="1"/>
    <col min="50" max="50" width="11" style="4" customWidth="1"/>
    <col min="51" max="51" width="11.140625" style="4" customWidth="1"/>
    <col min="52" max="52" width="12.42578125" style="86" customWidth="1"/>
    <col min="53" max="53" width="14" style="4" customWidth="1"/>
    <col min="54" max="54" width="11" style="4" customWidth="1"/>
    <col min="55" max="55" width="14.28515625" style="4" bestFit="1" customWidth="1"/>
    <col min="56" max="56" width="14.7109375" style="86" customWidth="1"/>
    <col min="57" max="57" width="16.28515625" style="4" customWidth="1"/>
    <col min="58" max="58" width="12.28515625" style="4" bestFit="1" customWidth="1"/>
    <col min="59" max="59" width="6.85546875" style="4" bestFit="1" customWidth="1"/>
    <col min="60" max="60" width="11.28515625" style="4" bestFit="1" customWidth="1"/>
    <col min="61" max="61" width="13.5703125" style="4" customWidth="1"/>
    <col min="62" max="62" width="13.85546875" style="4" bestFit="1" customWidth="1"/>
    <col min="63" max="63" width="6.7109375" style="4"/>
    <col min="64" max="64" width="12.42578125" style="4" customWidth="1"/>
    <col min="65" max="252" width="6.7109375" style="4"/>
    <col min="253" max="253" width="8" style="4" customWidth="1"/>
    <col min="254" max="254" width="29.42578125" style="4" customWidth="1"/>
    <col min="255" max="255" width="0" style="4" hidden="1" customWidth="1"/>
    <col min="256" max="256" width="13" style="4" customWidth="1"/>
    <col min="257" max="257" width="11.7109375" style="4" customWidth="1"/>
    <col min="258" max="258" width="12.140625" style="4" customWidth="1"/>
    <col min="259" max="259" width="12.42578125" style="4" customWidth="1"/>
    <col min="260" max="260" width="0" style="4" hidden="1" customWidth="1"/>
    <col min="261" max="261" width="11.28515625" style="4" customWidth="1"/>
    <col min="262" max="508" width="6.7109375" style="4"/>
    <col min="509" max="509" width="8" style="4" customWidth="1"/>
    <col min="510" max="510" width="29.42578125" style="4" customWidth="1"/>
    <col min="511" max="511" width="0" style="4" hidden="1" customWidth="1"/>
    <col min="512" max="512" width="13" style="4" customWidth="1"/>
    <col min="513" max="513" width="11.7109375" style="4" customWidth="1"/>
    <col min="514" max="514" width="12.140625" style="4" customWidth="1"/>
    <col min="515" max="515" width="12.42578125" style="4" customWidth="1"/>
    <col min="516" max="516" width="0" style="4" hidden="1" customWidth="1"/>
    <col min="517" max="517" width="11.28515625" style="4" customWidth="1"/>
    <col min="518" max="764" width="6.7109375" style="4"/>
    <col min="765" max="765" width="8" style="4" customWidth="1"/>
    <col min="766" max="766" width="29.42578125" style="4" customWidth="1"/>
    <col min="767" max="767" width="0" style="4" hidden="1" customWidth="1"/>
    <col min="768" max="768" width="13" style="4" customWidth="1"/>
    <col min="769" max="769" width="11.7109375" style="4" customWidth="1"/>
    <col min="770" max="770" width="12.140625" style="4" customWidth="1"/>
    <col min="771" max="771" width="12.42578125" style="4" customWidth="1"/>
    <col min="772" max="772" width="0" style="4" hidden="1" customWidth="1"/>
    <col min="773" max="773" width="11.28515625" style="4" customWidth="1"/>
    <col min="774" max="1020" width="6.7109375" style="4"/>
    <col min="1021" max="1021" width="8" style="4" customWidth="1"/>
    <col min="1022" max="1022" width="29.42578125" style="4" customWidth="1"/>
    <col min="1023" max="1023" width="0" style="4" hidden="1" customWidth="1"/>
    <col min="1024" max="1024" width="13" style="4" customWidth="1"/>
    <col min="1025" max="1025" width="11.7109375" style="4" customWidth="1"/>
    <col min="1026" max="1026" width="12.140625" style="4" customWidth="1"/>
    <col min="1027" max="1027" width="12.42578125" style="4" customWidth="1"/>
    <col min="1028" max="1028" width="0" style="4" hidden="1" customWidth="1"/>
    <col min="1029" max="1029" width="11.28515625" style="4" customWidth="1"/>
    <col min="1030" max="1276" width="6.7109375" style="4"/>
    <col min="1277" max="1277" width="8" style="4" customWidth="1"/>
    <col min="1278" max="1278" width="29.42578125" style="4" customWidth="1"/>
    <col min="1279" max="1279" width="0" style="4" hidden="1" customWidth="1"/>
    <col min="1280" max="1280" width="13" style="4" customWidth="1"/>
    <col min="1281" max="1281" width="11.7109375" style="4" customWidth="1"/>
    <col min="1282" max="1282" width="12.140625" style="4" customWidth="1"/>
    <col min="1283" max="1283" width="12.42578125" style="4" customWidth="1"/>
    <col min="1284" max="1284" width="0" style="4" hidden="1" customWidth="1"/>
    <col min="1285" max="1285" width="11.28515625" style="4" customWidth="1"/>
    <col min="1286" max="1532" width="6.7109375" style="4"/>
    <col min="1533" max="1533" width="8" style="4" customWidth="1"/>
    <col min="1534" max="1534" width="29.42578125" style="4" customWidth="1"/>
    <col min="1535" max="1535" width="0" style="4" hidden="1" customWidth="1"/>
    <col min="1536" max="1536" width="13" style="4" customWidth="1"/>
    <col min="1537" max="1537" width="11.7109375" style="4" customWidth="1"/>
    <col min="1538" max="1538" width="12.140625" style="4" customWidth="1"/>
    <col min="1539" max="1539" width="12.42578125" style="4" customWidth="1"/>
    <col min="1540" max="1540" width="0" style="4" hidden="1" customWidth="1"/>
    <col min="1541" max="1541" width="11.28515625" style="4" customWidth="1"/>
    <col min="1542" max="1788" width="6.7109375" style="4"/>
    <col min="1789" max="1789" width="8" style="4" customWidth="1"/>
    <col min="1790" max="1790" width="29.42578125" style="4" customWidth="1"/>
    <col min="1791" max="1791" width="0" style="4" hidden="1" customWidth="1"/>
    <col min="1792" max="1792" width="13" style="4" customWidth="1"/>
    <col min="1793" max="1793" width="11.7109375" style="4" customWidth="1"/>
    <col min="1794" max="1794" width="12.140625" style="4" customWidth="1"/>
    <col min="1795" max="1795" width="12.42578125" style="4" customWidth="1"/>
    <col min="1796" max="1796" width="0" style="4" hidden="1" customWidth="1"/>
    <col min="1797" max="1797" width="11.28515625" style="4" customWidth="1"/>
    <col min="1798" max="2044" width="6.7109375" style="4"/>
    <col min="2045" max="2045" width="8" style="4" customWidth="1"/>
    <col min="2046" max="2046" width="29.42578125" style="4" customWidth="1"/>
    <col min="2047" max="2047" width="0" style="4" hidden="1" customWidth="1"/>
    <col min="2048" max="2048" width="13" style="4" customWidth="1"/>
    <col min="2049" max="2049" width="11.7109375" style="4" customWidth="1"/>
    <col min="2050" max="2050" width="12.140625" style="4" customWidth="1"/>
    <col min="2051" max="2051" width="12.42578125" style="4" customWidth="1"/>
    <col min="2052" max="2052" width="0" style="4" hidden="1" customWidth="1"/>
    <col min="2053" max="2053" width="11.28515625" style="4" customWidth="1"/>
    <col min="2054" max="2300" width="6.7109375" style="4"/>
    <col min="2301" max="2301" width="8" style="4" customWidth="1"/>
    <col min="2302" max="2302" width="29.42578125" style="4" customWidth="1"/>
    <col min="2303" max="2303" width="0" style="4" hidden="1" customWidth="1"/>
    <col min="2304" max="2304" width="13" style="4" customWidth="1"/>
    <col min="2305" max="2305" width="11.7109375" style="4" customWidth="1"/>
    <col min="2306" max="2306" width="12.140625" style="4" customWidth="1"/>
    <col min="2307" max="2307" width="12.42578125" style="4" customWidth="1"/>
    <col min="2308" max="2308" width="0" style="4" hidden="1" customWidth="1"/>
    <col min="2309" max="2309" width="11.28515625" style="4" customWidth="1"/>
    <col min="2310" max="2556" width="6.7109375" style="4"/>
    <col min="2557" max="2557" width="8" style="4" customWidth="1"/>
    <col min="2558" max="2558" width="29.42578125" style="4" customWidth="1"/>
    <col min="2559" max="2559" width="0" style="4" hidden="1" customWidth="1"/>
    <col min="2560" max="2560" width="13" style="4" customWidth="1"/>
    <col min="2561" max="2561" width="11.7109375" style="4" customWidth="1"/>
    <col min="2562" max="2562" width="12.140625" style="4" customWidth="1"/>
    <col min="2563" max="2563" width="12.42578125" style="4" customWidth="1"/>
    <col min="2564" max="2564" width="0" style="4" hidden="1" customWidth="1"/>
    <col min="2565" max="2565" width="11.28515625" style="4" customWidth="1"/>
    <col min="2566" max="2812" width="6.7109375" style="4"/>
    <col min="2813" max="2813" width="8" style="4" customWidth="1"/>
    <col min="2814" max="2814" width="29.42578125" style="4" customWidth="1"/>
    <col min="2815" max="2815" width="0" style="4" hidden="1" customWidth="1"/>
    <col min="2816" max="2816" width="13" style="4" customWidth="1"/>
    <col min="2817" max="2817" width="11.7109375" style="4" customWidth="1"/>
    <col min="2818" max="2818" width="12.140625" style="4" customWidth="1"/>
    <col min="2819" max="2819" width="12.42578125" style="4" customWidth="1"/>
    <col min="2820" max="2820" width="0" style="4" hidden="1" customWidth="1"/>
    <col min="2821" max="2821" width="11.28515625" style="4" customWidth="1"/>
    <col min="2822" max="3068" width="6.7109375" style="4"/>
    <col min="3069" max="3069" width="8" style="4" customWidth="1"/>
    <col min="3070" max="3070" width="29.42578125" style="4" customWidth="1"/>
    <col min="3071" max="3071" width="0" style="4" hidden="1" customWidth="1"/>
    <col min="3072" max="3072" width="13" style="4" customWidth="1"/>
    <col min="3073" max="3073" width="11.7109375" style="4" customWidth="1"/>
    <col min="3074" max="3074" width="12.140625" style="4" customWidth="1"/>
    <col min="3075" max="3075" width="12.42578125" style="4" customWidth="1"/>
    <col min="3076" max="3076" width="0" style="4" hidden="1" customWidth="1"/>
    <col min="3077" max="3077" width="11.28515625" style="4" customWidth="1"/>
    <col min="3078" max="3324" width="6.7109375" style="4"/>
    <col min="3325" max="3325" width="8" style="4" customWidth="1"/>
    <col min="3326" max="3326" width="29.42578125" style="4" customWidth="1"/>
    <col min="3327" max="3327" width="0" style="4" hidden="1" customWidth="1"/>
    <col min="3328" max="3328" width="13" style="4" customWidth="1"/>
    <col min="3329" max="3329" width="11.7109375" style="4" customWidth="1"/>
    <col min="3330" max="3330" width="12.140625" style="4" customWidth="1"/>
    <col min="3331" max="3331" width="12.42578125" style="4" customWidth="1"/>
    <col min="3332" max="3332" width="0" style="4" hidden="1" customWidth="1"/>
    <col min="3333" max="3333" width="11.28515625" style="4" customWidth="1"/>
    <col min="3334" max="3580" width="6.7109375" style="4"/>
    <col min="3581" max="3581" width="8" style="4" customWidth="1"/>
    <col min="3582" max="3582" width="29.42578125" style="4" customWidth="1"/>
    <col min="3583" max="3583" width="0" style="4" hidden="1" customWidth="1"/>
    <col min="3584" max="3584" width="13" style="4" customWidth="1"/>
    <col min="3585" max="3585" width="11.7109375" style="4" customWidth="1"/>
    <col min="3586" max="3586" width="12.140625" style="4" customWidth="1"/>
    <col min="3587" max="3587" width="12.42578125" style="4" customWidth="1"/>
    <col min="3588" max="3588" width="0" style="4" hidden="1" customWidth="1"/>
    <col min="3589" max="3589" width="11.28515625" style="4" customWidth="1"/>
    <col min="3590" max="3836" width="6.7109375" style="4"/>
    <col min="3837" max="3837" width="8" style="4" customWidth="1"/>
    <col min="3838" max="3838" width="29.42578125" style="4" customWidth="1"/>
    <col min="3839" max="3839" width="0" style="4" hidden="1" customWidth="1"/>
    <col min="3840" max="3840" width="13" style="4" customWidth="1"/>
    <col min="3841" max="3841" width="11.7109375" style="4" customWidth="1"/>
    <col min="3842" max="3842" width="12.140625" style="4" customWidth="1"/>
    <col min="3843" max="3843" width="12.42578125" style="4" customWidth="1"/>
    <col min="3844" max="3844" width="0" style="4" hidden="1" customWidth="1"/>
    <col min="3845" max="3845" width="11.28515625" style="4" customWidth="1"/>
    <col min="3846" max="4092" width="6.7109375" style="4"/>
    <col min="4093" max="4093" width="8" style="4" customWidth="1"/>
    <col min="4094" max="4094" width="29.42578125" style="4" customWidth="1"/>
    <col min="4095" max="4095" width="0" style="4" hidden="1" customWidth="1"/>
    <col min="4096" max="4096" width="13" style="4" customWidth="1"/>
    <col min="4097" max="4097" width="11.7109375" style="4" customWidth="1"/>
    <col min="4098" max="4098" width="12.140625" style="4" customWidth="1"/>
    <col min="4099" max="4099" width="12.42578125" style="4" customWidth="1"/>
    <col min="4100" max="4100" width="0" style="4" hidden="1" customWidth="1"/>
    <col min="4101" max="4101" width="11.28515625" style="4" customWidth="1"/>
    <col min="4102" max="4348" width="6.7109375" style="4"/>
    <col min="4349" max="4349" width="8" style="4" customWidth="1"/>
    <col min="4350" max="4350" width="29.42578125" style="4" customWidth="1"/>
    <col min="4351" max="4351" width="0" style="4" hidden="1" customWidth="1"/>
    <col min="4352" max="4352" width="13" style="4" customWidth="1"/>
    <col min="4353" max="4353" width="11.7109375" style="4" customWidth="1"/>
    <col min="4354" max="4354" width="12.140625" style="4" customWidth="1"/>
    <col min="4355" max="4355" width="12.42578125" style="4" customWidth="1"/>
    <col min="4356" max="4356" width="0" style="4" hidden="1" customWidth="1"/>
    <col min="4357" max="4357" width="11.28515625" style="4" customWidth="1"/>
    <col min="4358" max="4604" width="6.7109375" style="4"/>
    <col min="4605" max="4605" width="8" style="4" customWidth="1"/>
    <col min="4606" max="4606" width="29.42578125" style="4" customWidth="1"/>
    <col min="4607" max="4607" width="0" style="4" hidden="1" customWidth="1"/>
    <col min="4608" max="4608" width="13" style="4" customWidth="1"/>
    <col min="4609" max="4609" width="11.7109375" style="4" customWidth="1"/>
    <col min="4610" max="4610" width="12.140625" style="4" customWidth="1"/>
    <col min="4611" max="4611" width="12.42578125" style="4" customWidth="1"/>
    <col min="4612" max="4612" width="0" style="4" hidden="1" customWidth="1"/>
    <col min="4613" max="4613" width="11.28515625" style="4" customWidth="1"/>
    <col min="4614" max="4860" width="6.7109375" style="4"/>
    <col min="4861" max="4861" width="8" style="4" customWidth="1"/>
    <col min="4862" max="4862" width="29.42578125" style="4" customWidth="1"/>
    <col min="4863" max="4863" width="0" style="4" hidden="1" customWidth="1"/>
    <col min="4864" max="4864" width="13" style="4" customWidth="1"/>
    <col min="4865" max="4865" width="11.7109375" style="4" customWidth="1"/>
    <col min="4866" max="4866" width="12.140625" style="4" customWidth="1"/>
    <col min="4867" max="4867" width="12.42578125" style="4" customWidth="1"/>
    <col min="4868" max="4868" width="0" style="4" hidden="1" customWidth="1"/>
    <col min="4869" max="4869" width="11.28515625" style="4" customWidth="1"/>
    <col min="4870" max="5116" width="6.7109375" style="4"/>
    <col min="5117" max="5117" width="8" style="4" customWidth="1"/>
    <col min="5118" max="5118" width="29.42578125" style="4" customWidth="1"/>
    <col min="5119" max="5119" width="0" style="4" hidden="1" customWidth="1"/>
    <col min="5120" max="5120" width="13" style="4" customWidth="1"/>
    <col min="5121" max="5121" width="11.7109375" style="4" customWidth="1"/>
    <col min="5122" max="5122" width="12.140625" style="4" customWidth="1"/>
    <col min="5123" max="5123" width="12.42578125" style="4" customWidth="1"/>
    <col min="5124" max="5124" width="0" style="4" hidden="1" customWidth="1"/>
    <col min="5125" max="5125" width="11.28515625" style="4" customWidth="1"/>
    <col min="5126" max="5372" width="6.7109375" style="4"/>
    <col min="5373" max="5373" width="8" style="4" customWidth="1"/>
    <col min="5374" max="5374" width="29.42578125" style="4" customWidth="1"/>
    <col min="5375" max="5375" width="0" style="4" hidden="1" customWidth="1"/>
    <col min="5376" max="5376" width="13" style="4" customWidth="1"/>
    <col min="5377" max="5377" width="11.7109375" style="4" customWidth="1"/>
    <col min="5378" max="5378" width="12.140625" style="4" customWidth="1"/>
    <col min="5379" max="5379" width="12.42578125" style="4" customWidth="1"/>
    <col min="5380" max="5380" width="0" style="4" hidden="1" customWidth="1"/>
    <col min="5381" max="5381" width="11.28515625" style="4" customWidth="1"/>
    <col min="5382" max="5628" width="6.7109375" style="4"/>
    <col min="5629" max="5629" width="8" style="4" customWidth="1"/>
    <col min="5630" max="5630" width="29.42578125" style="4" customWidth="1"/>
    <col min="5631" max="5631" width="0" style="4" hidden="1" customWidth="1"/>
    <col min="5632" max="5632" width="13" style="4" customWidth="1"/>
    <col min="5633" max="5633" width="11.7109375" style="4" customWidth="1"/>
    <col min="5634" max="5634" width="12.140625" style="4" customWidth="1"/>
    <col min="5635" max="5635" width="12.42578125" style="4" customWidth="1"/>
    <col min="5636" max="5636" width="0" style="4" hidden="1" customWidth="1"/>
    <col min="5637" max="5637" width="11.28515625" style="4" customWidth="1"/>
    <col min="5638" max="5884" width="6.7109375" style="4"/>
    <col min="5885" max="5885" width="8" style="4" customWidth="1"/>
    <col min="5886" max="5886" width="29.42578125" style="4" customWidth="1"/>
    <col min="5887" max="5887" width="0" style="4" hidden="1" customWidth="1"/>
    <col min="5888" max="5888" width="13" style="4" customWidth="1"/>
    <col min="5889" max="5889" width="11.7109375" style="4" customWidth="1"/>
    <col min="5890" max="5890" width="12.140625" style="4" customWidth="1"/>
    <col min="5891" max="5891" width="12.42578125" style="4" customWidth="1"/>
    <col min="5892" max="5892" width="0" style="4" hidden="1" customWidth="1"/>
    <col min="5893" max="5893" width="11.28515625" style="4" customWidth="1"/>
    <col min="5894" max="6140" width="6.7109375" style="4"/>
    <col min="6141" max="6141" width="8" style="4" customWidth="1"/>
    <col min="6142" max="6142" width="29.42578125" style="4" customWidth="1"/>
    <col min="6143" max="6143" width="0" style="4" hidden="1" customWidth="1"/>
    <col min="6144" max="6144" width="13" style="4" customWidth="1"/>
    <col min="6145" max="6145" width="11.7109375" style="4" customWidth="1"/>
    <col min="6146" max="6146" width="12.140625" style="4" customWidth="1"/>
    <col min="6147" max="6147" width="12.42578125" style="4" customWidth="1"/>
    <col min="6148" max="6148" width="0" style="4" hidden="1" customWidth="1"/>
    <col min="6149" max="6149" width="11.28515625" style="4" customWidth="1"/>
    <col min="6150" max="6396" width="6.7109375" style="4"/>
    <col min="6397" max="6397" width="8" style="4" customWidth="1"/>
    <col min="6398" max="6398" width="29.42578125" style="4" customWidth="1"/>
    <col min="6399" max="6399" width="0" style="4" hidden="1" customWidth="1"/>
    <col min="6400" max="6400" width="13" style="4" customWidth="1"/>
    <col min="6401" max="6401" width="11.7109375" style="4" customWidth="1"/>
    <col min="6402" max="6402" width="12.140625" style="4" customWidth="1"/>
    <col min="6403" max="6403" width="12.42578125" style="4" customWidth="1"/>
    <col min="6404" max="6404" width="0" style="4" hidden="1" customWidth="1"/>
    <col min="6405" max="6405" width="11.28515625" style="4" customWidth="1"/>
    <col min="6406" max="6652" width="6.7109375" style="4"/>
    <col min="6653" max="6653" width="8" style="4" customWidth="1"/>
    <col min="6654" max="6654" width="29.42578125" style="4" customWidth="1"/>
    <col min="6655" max="6655" width="0" style="4" hidden="1" customWidth="1"/>
    <col min="6656" max="6656" width="13" style="4" customWidth="1"/>
    <col min="6657" max="6657" width="11.7109375" style="4" customWidth="1"/>
    <col min="6658" max="6658" width="12.140625" style="4" customWidth="1"/>
    <col min="6659" max="6659" width="12.42578125" style="4" customWidth="1"/>
    <col min="6660" max="6660" width="0" style="4" hidden="1" customWidth="1"/>
    <col min="6661" max="6661" width="11.28515625" style="4" customWidth="1"/>
    <col min="6662" max="6908" width="6.7109375" style="4"/>
    <col min="6909" max="6909" width="8" style="4" customWidth="1"/>
    <col min="6910" max="6910" width="29.42578125" style="4" customWidth="1"/>
    <col min="6911" max="6911" width="0" style="4" hidden="1" customWidth="1"/>
    <col min="6912" max="6912" width="13" style="4" customWidth="1"/>
    <col min="6913" max="6913" width="11.7109375" style="4" customWidth="1"/>
    <col min="6914" max="6914" width="12.140625" style="4" customWidth="1"/>
    <col min="6915" max="6915" width="12.42578125" style="4" customWidth="1"/>
    <col min="6916" max="6916" width="0" style="4" hidden="1" customWidth="1"/>
    <col min="6917" max="6917" width="11.28515625" style="4" customWidth="1"/>
    <col min="6918" max="7164" width="6.7109375" style="4"/>
    <col min="7165" max="7165" width="8" style="4" customWidth="1"/>
    <col min="7166" max="7166" width="29.42578125" style="4" customWidth="1"/>
    <col min="7167" max="7167" width="0" style="4" hidden="1" customWidth="1"/>
    <col min="7168" max="7168" width="13" style="4" customWidth="1"/>
    <col min="7169" max="7169" width="11.7109375" style="4" customWidth="1"/>
    <col min="7170" max="7170" width="12.140625" style="4" customWidth="1"/>
    <col min="7171" max="7171" width="12.42578125" style="4" customWidth="1"/>
    <col min="7172" max="7172" width="0" style="4" hidden="1" customWidth="1"/>
    <col min="7173" max="7173" width="11.28515625" style="4" customWidth="1"/>
    <col min="7174" max="7420" width="6.7109375" style="4"/>
    <col min="7421" max="7421" width="8" style="4" customWidth="1"/>
    <col min="7422" max="7422" width="29.42578125" style="4" customWidth="1"/>
    <col min="7423" max="7423" width="0" style="4" hidden="1" customWidth="1"/>
    <col min="7424" max="7424" width="13" style="4" customWidth="1"/>
    <col min="7425" max="7425" width="11.7109375" style="4" customWidth="1"/>
    <col min="7426" max="7426" width="12.140625" style="4" customWidth="1"/>
    <col min="7427" max="7427" width="12.42578125" style="4" customWidth="1"/>
    <col min="7428" max="7428" width="0" style="4" hidden="1" customWidth="1"/>
    <col min="7429" max="7429" width="11.28515625" style="4" customWidth="1"/>
    <col min="7430" max="7676" width="6.7109375" style="4"/>
    <col min="7677" max="7677" width="8" style="4" customWidth="1"/>
    <col min="7678" max="7678" width="29.42578125" style="4" customWidth="1"/>
    <col min="7679" max="7679" width="0" style="4" hidden="1" customWidth="1"/>
    <col min="7680" max="7680" width="13" style="4" customWidth="1"/>
    <col min="7681" max="7681" width="11.7109375" style="4" customWidth="1"/>
    <col min="7682" max="7682" width="12.140625" style="4" customWidth="1"/>
    <col min="7683" max="7683" width="12.42578125" style="4" customWidth="1"/>
    <col min="7684" max="7684" width="0" style="4" hidden="1" customWidth="1"/>
    <col min="7685" max="7685" width="11.28515625" style="4" customWidth="1"/>
    <col min="7686" max="7932" width="6.7109375" style="4"/>
    <col min="7933" max="7933" width="8" style="4" customWidth="1"/>
    <col min="7934" max="7934" width="29.42578125" style="4" customWidth="1"/>
    <col min="7935" max="7935" width="0" style="4" hidden="1" customWidth="1"/>
    <col min="7936" max="7936" width="13" style="4" customWidth="1"/>
    <col min="7937" max="7937" width="11.7109375" style="4" customWidth="1"/>
    <col min="7938" max="7938" width="12.140625" style="4" customWidth="1"/>
    <col min="7939" max="7939" width="12.42578125" style="4" customWidth="1"/>
    <col min="7940" max="7940" width="0" style="4" hidden="1" customWidth="1"/>
    <col min="7941" max="7941" width="11.28515625" style="4" customWidth="1"/>
    <col min="7942" max="8188" width="6.7109375" style="4"/>
    <col min="8189" max="8189" width="8" style="4" customWidth="1"/>
    <col min="8190" max="8190" width="29.42578125" style="4" customWidth="1"/>
    <col min="8191" max="8191" width="0" style="4" hidden="1" customWidth="1"/>
    <col min="8192" max="8192" width="13" style="4" customWidth="1"/>
    <col min="8193" max="8193" width="11.7109375" style="4" customWidth="1"/>
    <col min="8194" max="8194" width="12.140625" style="4" customWidth="1"/>
    <col min="8195" max="8195" width="12.42578125" style="4" customWidth="1"/>
    <col min="8196" max="8196" width="0" style="4" hidden="1" customWidth="1"/>
    <col min="8197" max="8197" width="11.28515625" style="4" customWidth="1"/>
    <col min="8198" max="8444" width="6.7109375" style="4"/>
    <col min="8445" max="8445" width="8" style="4" customWidth="1"/>
    <col min="8446" max="8446" width="29.42578125" style="4" customWidth="1"/>
    <col min="8447" max="8447" width="0" style="4" hidden="1" customWidth="1"/>
    <col min="8448" max="8448" width="13" style="4" customWidth="1"/>
    <col min="8449" max="8449" width="11.7109375" style="4" customWidth="1"/>
    <col min="8450" max="8450" width="12.140625" style="4" customWidth="1"/>
    <col min="8451" max="8451" width="12.42578125" style="4" customWidth="1"/>
    <col min="8452" max="8452" width="0" style="4" hidden="1" customWidth="1"/>
    <col min="8453" max="8453" width="11.28515625" style="4" customWidth="1"/>
    <col min="8454" max="8700" width="6.7109375" style="4"/>
    <col min="8701" max="8701" width="8" style="4" customWidth="1"/>
    <col min="8702" max="8702" width="29.42578125" style="4" customWidth="1"/>
    <col min="8703" max="8703" width="0" style="4" hidden="1" customWidth="1"/>
    <col min="8704" max="8704" width="13" style="4" customWidth="1"/>
    <col min="8705" max="8705" width="11.7109375" style="4" customWidth="1"/>
    <col min="8706" max="8706" width="12.140625" style="4" customWidth="1"/>
    <col min="8707" max="8707" width="12.42578125" style="4" customWidth="1"/>
    <col min="8708" max="8708" width="0" style="4" hidden="1" customWidth="1"/>
    <col min="8709" max="8709" width="11.28515625" style="4" customWidth="1"/>
    <col min="8710" max="8956" width="6.7109375" style="4"/>
    <col min="8957" max="8957" width="8" style="4" customWidth="1"/>
    <col min="8958" max="8958" width="29.42578125" style="4" customWidth="1"/>
    <col min="8959" max="8959" width="0" style="4" hidden="1" customWidth="1"/>
    <col min="8960" max="8960" width="13" style="4" customWidth="1"/>
    <col min="8961" max="8961" width="11.7109375" style="4" customWidth="1"/>
    <col min="8962" max="8962" width="12.140625" style="4" customWidth="1"/>
    <col min="8963" max="8963" width="12.42578125" style="4" customWidth="1"/>
    <col min="8964" max="8964" width="0" style="4" hidden="1" customWidth="1"/>
    <col min="8965" max="8965" width="11.28515625" style="4" customWidth="1"/>
    <col min="8966" max="9212" width="6.7109375" style="4"/>
    <col min="9213" max="9213" width="8" style="4" customWidth="1"/>
    <col min="9214" max="9214" width="29.42578125" style="4" customWidth="1"/>
    <col min="9215" max="9215" width="0" style="4" hidden="1" customWidth="1"/>
    <col min="9216" max="9216" width="13" style="4" customWidth="1"/>
    <col min="9217" max="9217" width="11.7109375" style="4" customWidth="1"/>
    <col min="9218" max="9218" width="12.140625" style="4" customWidth="1"/>
    <col min="9219" max="9219" width="12.42578125" style="4" customWidth="1"/>
    <col min="9220" max="9220" width="0" style="4" hidden="1" customWidth="1"/>
    <col min="9221" max="9221" width="11.28515625" style="4" customWidth="1"/>
    <col min="9222" max="9468" width="6.7109375" style="4"/>
    <col min="9469" max="9469" width="8" style="4" customWidth="1"/>
    <col min="9470" max="9470" width="29.42578125" style="4" customWidth="1"/>
    <col min="9471" max="9471" width="0" style="4" hidden="1" customWidth="1"/>
    <col min="9472" max="9472" width="13" style="4" customWidth="1"/>
    <col min="9473" max="9473" width="11.7109375" style="4" customWidth="1"/>
    <col min="9474" max="9474" width="12.140625" style="4" customWidth="1"/>
    <col min="9475" max="9475" width="12.42578125" style="4" customWidth="1"/>
    <col min="9476" max="9476" width="0" style="4" hidden="1" customWidth="1"/>
    <col min="9477" max="9477" width="11.28515625" style="4" customWidth="1"/>
    <col min="9478" max="9724" width="6.7109375" style="4"/>
    <col min="9725" max="9725" width="8" style="4" customWidth="1"/>
    <col min="9726" max="9726" width="29.42578125" style="4" customWidth="1"/>
    <col min="9727" max="9727" width="0" style="4" hidden="1" customWidth="1"/>
    <col min="9728" max="9728" width="13" style="4" customWidth="1"/>
    <col min="9729" max="9729" width="11.7109375" style="4" customWidth="1"/>
    <col min="9730" max="9730" width="12.140625" style="4" customWidth="1"/>
    <col min="9731" max="9731" width="12.42578125" style="4" customWidth="1"/>
    <col min="9732" max="9732" width="0" style="4" hidden="1" customWidth="1"/>
    <col min="9733" max="9733" width="11.28515625" style="4" customWidth="1"/>
    <col min="9734" max="9980" width="6.7109375" style="4"/>
    <col min="9981" max="9981" width="8" style="4" customWidth="1"/>
    <col min="9982" max="9982" width="29.42578125" style="4" customWidth="1"/>
    <col min="9983" max="9983" width="0" style="4" hidden="1" customWidth="1"/>
    <col min="9984" max="9984" width="13" style="4" customWidth="1"/>
    <col min="9985" max="9985" width="11.7109375" style="4" customWidth="1"/>
    <col min="9986" max="9986" width="12.140625" style="4" customWidth="1"/>
    <col min="9987" max="9987" width="12.42578125" style="4" customWidth="1"/>
    <col min="9988" max="9988" width="0" style="4" hidden="1" customWidth="1"/>
    <col min="9989" max="9989" width="11.28515625" style="4" customWidth="1"/>
    <col min="9990" max="10236" width="6.7109375" style="4"/>
    <col min="10237" max="10237" width="8" style="4" customWidth="1"/>
    <col min="10238" max="10238" width="29.42578125" style="4" customWidth="1"/>
    <col min="10239" max="10239" width="0" style="4" hidden="1" customWidth="1"/>
    <col min="10240" max="10240" width="13" style="4" customWidth="1"/>
    <col min="10241" max="10241" width="11.7109375" style="4" customWidth="1"/>
    <col min="10242" max="10242" width="12.140625" style="4" customWidth="1"/>
    <col min="10243" max="10243" width="12.42578125" style="4" customWidth="1"/>
    <col min="10244" max="10244" width="0" style="4" hidden="1" customWidth="1"/>
    <col min="10245" max="10245" width="11.28515625" style="4" customWidth="1"/>
    <col min="10246" max="10492" width="6.7109375" style="4"/>
    <col min="10493" max="10493" width="8" style="4" customWidth="1"/>
    <col min="10494" max="10494" width="29.42578125" style="4" customWidth="1"/>
    <col min="10495" max="10495" width="0" style="4" hidden="1" customWidth="1"/>
    <col min="10496" max="10496" width="13" style="4" customWidth="1"/>
    <col min="10497" max="10497" width="11.7109375" style="4" customWidth="1"/>
    <col min="10498" max="10498" width="12.140625" style="4" customWidth="1"/>
    <col min="10499" max="10499" width="12.42578125" style="4" customWidth="1"/>
    <col min="10500" max="10500" width="0" style="4" hidden="1" customWidth="1"/>
    <col min="10501" max="10501" width="11.28515625" style="4" customWidth="1"/>
    <col min="10502" max="10748" width="6.7109375" style="4"/>
    <col min="10749" max="10749" width="8" style="4" customWidth="1"/>
    <col min="10750" max="10750" width="29.42578125" style="4" customWidth="1"/>
    <col min="10751" max="10751" width="0" style="4" hidden="1" customWidth="1"/>
    <col min="10752" max="10752" width="13" style="4" customWidth="1"/>
    <col min="10753" max="10753" width="11.7109375" style="4" customWidth="1"/>
    <col min="10754" max="10754" width="12.140625" style="4" customWidth="1"/>
    <col min="10755" max="10755" width="12.42578125" style="4" customWidth="1"/>
    <col min="10756" max="10756" width="0" style="4" hidden="1" customWidth="1"/>
    <col min="10757" max="10757" width="11.28515625" style="4" customWidth="1"/>
    <col min="10758" max="11004" width="6.7109375" style="4"/>
    <col min="11005" max="11005" width="8" style="4" customWidth="1"/>
    <col min="11006" max="11006" width="29.42578125" style="4" customWidth="1"/>
    <col min="11007" max="11007" width="0" style="4" hidden="1" customWidth="1"/>
    <col min="11008" max="11008" width="13" style="4" customWidth="1"/>
    <col min="11009" max="11009" width="11.7109375" style="4" customWidth="1"/>
    <col min="11010" max="11010" width="12.140625" style="4" customWidth="1"/>
    <col min="11011" max="11011" width="12.42578125" style="4" customWidth="1"/>
    <col min="11012" max="11012" width="0" style="4" hidden="1" customWidth="1"/>
    <col min="11013" max="11013" width="11.28515625" style="4" customWidth="1"/>
    <col min="11014" max="11260" width="6.7109375" style="4"/>
    <col min="11261" max="11261" width="8" style="4" customWidth="1"/>
    <col min="11262" max="11262" width="29.42578125" style="4" customWidth="1"/>
    <col min="11263" max="11263" width="0" style="4" hidden="1" customWidth="1"/>
    <col min="11264" max="11264" width="13" style="4" customWidth="1"/>
    <col min="11265" max="11265" width="11.7109375" style="4" customWidth="1"/>
    <col min="11266" max="11266" width="12.140625" style="4" customWidth="1"/>
    <col min="11267" max="11267" width="12.42578125" style="4" customWidth="1"/>
    <col min="11268" max="11268" width="0" style="4" hidden="1" customWidth="1"/>
    <col min="11269" max="11269" width="11.28515625" style="4" customWidth="1"/>
    <col min="11270" max="11516" width="6.7109375" style="4"/>
    <col min="11517" max="11517" width="8" style="4" customWidth="1"/>
    <col min="11518" max="11518" width="29.42578125" style="4" customWidth="1"/>
    <col min="11519" max="11519" width="0" style="4" hidden="1" customWidth="1"/>
    <col min="11520" max="11520" width="13" style="4" customWidth="1"/>
    <col min="11521" max="11521" width="11.7109375" style="4" customWidth="1"/>
    <col min="11522" max="11522" width="12.140625" style="4" customWidth="1"/>
    <col min="11523" max="11523" width="12.42578125" style="4" customWidth="1"/>
    <col min="11524" max="11524" width="0" style="4" hidden="1" customWidth="1"/>
    <col min="11525" max="11525" width="11.28515625" style="4" customWidth="1"/>
    <col min="11526" max="11772" width="6.7109375" style="4"/>
    <col min="11773" max="11773" width="8" style="4" customWidth="1"/>
    <col min="11774" max="11774" width="29.42578125" style="4" customWidth="1"/>
    <col min="11775" max="11775" width="0" style="4" hidden="1" customWidth="1"/>
    <col min="11776" max="11776" width="13" style="4" customWidth="1"/>
    <col min="11777" max="11777" width="11.7109375" style="4" customWidth="1"/>
    <col min="11778" max="11778" width="12.140625" style="4" customWidth="1"/>
    <col min="11779" max="11779" width="12.42578125" style="4" customWidth="1"/>
    <col min="11780" max="11780" width="0" style="4" hidden="1" customWidth="1"/>
    <col min="11781" max="11781" width="11.28515625" style="4" customWidth="1"/>
    <col min="11782" max="12028" width="6.7109375" style="4"/>
    <col min="12029" max="12029" width="8" style="4" customWidth="1"/>
    <col min="12030" max="12030" width="29.42578125" style="4" customWidth="1"/>
    <col min="12031" max="12031" width="0" style="4" hidden="1" customWidth="1"/>
    <col min="12032" max="12032" width="13" style="4" customWidth="1"/>
    <col min="12033" max="12033" width="11.7109375" style="4" customWidth="1"/>
    <col min="12034" max="12034" width="12.140625" style="4" customWidth="1"/>
    <col min="12035" max="12035" width="12.42578125" style="4" customWidth="1"/>
    <col min="12036" max="12036" width="0" style="4" hidden="1" customWidth="1"/>
    <col min="12037" max="12037" width="11.28515625" style="4" customWidth="1"/>
    <col min="12038" max="12284" width="6.7109375" style="4"/>
    <col min="12285" max="12285" width="8" style="4" customWidth="1"/>
    <col min="12286" max="12286" width="29.42578125" style="4" customWidth="1"/>
    <col min="12287" max="12287" width="0" style="4" hidden="1" customWidth="1"/>
    <col min="12288" max="12288" width="13" style="4" customWidth="1"/>
    <col min="12289" max="12289" width="11.7109375" style="4" customWidth="1"/>
    <col min="12290" max="12290" width="12.140625" style="4" customWidth="1"/>
    <col min="12291" max="12291" width="12.42578125" style="4" customWidth="1"/>
    <col min="12292" max="12292" width="0" style="4" hidden="1" customWidth="1"/>
    <col min="12293" max="12293" width="11.28515625" style="4" customWidth="1"/>
    <col min="12294" max="12540" width="6.7109375" style="4"/>
    <col min="12541" max="12541" width="8" style="4" customWidth="1"/>
    <col min="12542" max="12542" width="29.42578125" style="4" customWidth="1"/>
    <col min="12543" max="12543" width="0" style="4" hidden="1" customWidth="1"/>
    <col min="12544" max="12544" width="13" style="4" customWidth="1"/>
    <col min="12545" max="12545" width="11.7109375" style="4" customWidth="1"/>
    <col min="12546" max="12546" width="12.140625" style="4" customWidth="1"/>
    <col min="12547" max="12547" width="12.42578125" style="4" customWidth="1"/>
    <col min="12548" max="12548" width="0" style="4" hidden="1" customWidth="1"/>
    <col min="12549" max="12549" width="11.28515625" style="4" customWidth="1"/>
    <col min="12550" max="12796" width="6.7109375" style="4"/>
    <col min="12797" max="12797" width="8" style="4" customWidth="1"/>
    <col min="12798" max="12798" width="29.42578125" style="4" customWidth="1"/>
    <col min="12799" max="12799" width="0" style="4" hidden="1" customWidth="1"/>
    <col min="12800" max="12800" width="13" style="4" customWidth="1"/>
    <col min="12801" max="12801" width="11.7109375" style="4" customWidth="1"/>
    <col min="12802" max="12802" width="12.140625" style="4" customWidth="1"/>
    <col min="12803" max="12803" width="12.42578125" style="4" customWidth="1"/>
    <col min="12804" max="12804" width="0" style="4" hidden="1" customWidth="1"/>
    <col min="12805" max="12805" width="11.28515625" style="4" customWidth="1"/>
    <col min="12806" max="13052" width="6.7109375" style="4"/>
    <col min="13053" max="13053" width="8" style="4" customWidth="1"/>
    <col min="13054" max="13054" width="29.42578125" style="4" customWidth="1"/>
    <col min="13055" max="13055" width="0" style="4" hidden="1" customWidth="1"/>
    <col min="13056" max="13056" width="13" style="4" customWidth="1"/>
    <col min="13057" max="13057" width="11.7109375" style="4" customWidth="1"/>
    <col min="13058" max="13058" width="12.140625" style="4" customWidth="1"/>
    <col min="13059" max="13059" width="12.42578125" style="4" customWidth="1"/>
    <col min="13060" max="13060" width="0" style="4" hidden="1" customWidth="1"/>
    <col min="13061" max="13061" width="11.28515625" style="4" customWidth="1"/>
    <col min="13062" max="13308" width="6.7109375" style="4"/>
    <col min="13309" max="13309" width="8" style="4" customWidth="1"/>
    <col min="13310" max="13310" width="29.42578125" style="4" customWidth="1"/>
    <col min="13311" max="13311" width="0" style="4" hidden="1" customWidth="1"/>
    <col min="13312" max="13312" width="13" style="4" customWidth="1"/>
    <col min="13313" max="13313" width="11.7109375" style="4" customWidth="1"/>
    <col min="13314" max="13314" width="12.140625" style="4" customWidth="1"/>
    <col min="13315" max="13315" width="12.42578125" style="4" customWidth="1"/>
    <col min="13316" max="13316" width="0" style="4" hidden="1" customWidth="1"/>
    <col min="13317" max="13317" width="11.28515625" style="4" customWidth="1"/>
    <col min="13318" max="13564" width="6.7109375" style="4"/>
    <col min="13565" max="13565" width="8" style="4" customWidth="1"/>
    <col min="13566" max="13566" width="29.42578125" style="4" customWidth="1"/>
    <col min="13567" max="13567" width="0" style="4" hidden="1" customWidth="1"/>
    <col min="13568" max="13568" width="13" style="4" customWidth="1"/>
    <col min="13569" max="13569" width="11.7109375" style="4" customWidth="1"/>
    <col min="13570" max="13570" width="12.140625" style="4" customWidth="1"/>
    <col min="13571" max="13571" width="12.42578125" style="4" customWidth="1"/>
    <col min="13572" max="13572" width="0" style="4" hidden="1" customWidth="1"/>
    <col min="13573" max="13573" width="11.28515625" style="4" customWidth="1"/>
    <col min="13574" max="13820" width="6.7109375" style="4"/>
    <col min="13821" max="13821" width="8" style="4" customWidth="1"/>
    <col min="13822" max="13822" width="29.42578125" style="4" customWidth="1"/>
    <col min="13823" max="13823" width="0" style="4" hidden="1" customWidth="1"/>
    <col min="13824" max="13824" width="13" style="4" customWidth="1"/>
    <col min="13825" max="13825" width="11.7109375" style="4" customWidth="1"/>
    <col min="13826" max="13826" width="12.140625" style="4" customWidth="1"/>
    <col min="13827" max="13827" width="12.42578125" style="4" customWidth="1"/>
    <col min="13828" max="13828" width="0" style="4" hidden="1" customWidth="1"/>
    <col min="13829" max="13829" width="11.28515625" style="4" customWidth="1"/>
    <col min="13830" max="14076" width="6.7109375" style="4"/>
    <col min="14077" max="14077" width="8" style="4" customWidth="1"/>
    <col min="14078" max="14078" width="29.42578125" style="4" customWidth="1"/>
    <col min="14079" max="14079" width="0" style="4" hidden="1" customWidth="1"/>
    <col min="14080" max="14080" width="13" style="4" customWidth="1"/>
    <col min="14081" max="14081" width="11.7109375" style="4" customWidth="1"/>
    <col min="14082" max="14082" width="12.140625" style="4" customWidth="1"/>
    <col min="14083" max="14083" width="12.42578125" style="4" customWidth="1"/>
    <col min="14084" max="14084" width="0" style="4" hidden="1" customWidth="1"/>
    <col min="14085" max="14085" width="11.28515625" style="4" customWidth="1"/>
    <col min="14086" max="14332" width="6.7109375" style="4"/>
    <col min="14333" max="14333" width="8" style="4" customWidth="1"/>
    <col min="14334" max="14334" width="29.42578125" style="4" customWidth="1"/>
    <col min="14335" max="14335" width="0" style="4" hidden="1" customWidth="1"/>
    <col min="14336" max="14336" width="13" style="4" customWidth="1"/>
    <col min="14337" max="14337" width="11.7109375" style="4" customWidth="1"/>
    <col min="14338" max="14338" width="12.140625" style="4" customWidth="1"/>
    <col min="14339" max="14339" width="12.42578125" style="4" customWidth="1"/>
    <col min="14340" max="14340" width="0" style="4" hidden="1" customWidth="1"/>
    <col min="14341" max="14341" width="11.28515625" style="4" customWidth="1"/>
    <col min="14342" max="14588" width="6.7109375" style="4"/>
    <col min="14589" max="14589" width="8" style="4" customWidth="1"/>
    <col min="14590" max="14590" width="29.42578125" style="4" customWidth="1"/>
    <col min="14591" max="14591" width="0" style="4" hidden="1" customWidth="1"/>
    <col min="14592" max="14592" width="13" style="4" customWidth="1"/>
    <col min="14593" max="14593" width="11.7109375" style="4" customWidth="1"/>
    <col min="14594" max="14594" width="12.140625" style="4" customWidth="1"/>
    <col min="14595" max="14595" width="12.42578125" style="4" customWidth="1"/>
    <col min="14596" max="14596" width="0" style="4" hidden="1" customWidth="1"/>
    <col min="14597" max="14597" width="11.28515625" style="4" customWidth="1"/>
    <col min="14598" max="14844" width="6.7109375" style="4"/>
    <col min="14845" max="14845" width="8" style="4" customWidth="1"/>
    <col min="14846" max="14846" width="29.42578125" style="4" customWidth="1"/>
    <col min="14847" max="14847" width="0" style="4" hidden="1" customWidth="1"/>
    <col min="14848" max="14848" width="13" style="4" customWidth="1"/>
    <col min="14849" max="14849" width="11.7109375" style="4" customWidth="1"/>
    <col min="14850" max="14850" width="12.140625" style="4" customWidth="1"/>
    <col min="14851" max="14851" width="12.42578125" style="4" customWidth="1"/>
    <col min="14852" max="14852" width="0" style="4" hidden="1" customWidth="1"/>
    <col min="14853" max="14853" width="11.28515625" style="4" customWidth="1"/>
    <col min="14854" max="15100" width="6.7109375" style="4"/>
    <col min="15101" max="15101" width="8" style="4" customWidth="1"/>
    <col min="15102" max="15102" width="29.42578125" style="4" customWidth="1"/>
    <col min="15103" max="15103" width="0" style="4" hidden="1" customWidth="1"/>
    <col min="15104" max="15104" width="13" style="4" customWidth="1"/>
    <col min="15105" max="15105" width="11.7109375" style="4" customWidth="1"/>
    <col min="15106" max="15106" width="12.140625" style="4" customWidth="1"/>
    <col min="15107" max="15107" width="12.42578125" style="4" customWidth="1"/>
    <col min="15108" max="15108" width="0" style="4" hidden="1" customWidth="1"/>
    <col min="15109" max="15109" width="11.28515625" style="4" customWidth="1"/>
    <col min="15110" max="15356" width="6.7109375" style="4"/>
    <col min="15357" max="15357" width="8" style="4" customWidth="1"/>
    <col min="15358" max="15358" width="29.42578125" style="4" customWidth="1"/>
    <col min="15359" max="15359" width="0" style="4" hidden="1" customWidth="1"/>
    <col min="15360" max="15360" width="13" style="4" customWidth="1"/>
    <col min="15361" max="15361" width="11.7109375" style="4" customWidth="1"/>
    <col min="15362" max="15362" width="12.140625" style="4" customWidth="1"/>
    <col min="15363" max="15363" width="12.42578125" style="4" customWidth="1"/>
    <col min="15364" max="15364" width="0" style="4" hidden="1" customWidth="1"/>
    <col min="15365" max="15365" width="11.28515625" style="4" customWidth="1"/>
    <col min="15366" max="15612" width="6.7109375" style="4"/>
    <col min="15613" max="15613" width="8" style="4" customWidth="1"/>
    <col min="15614" max="15614" width="29.42578125" style="4" customWidth="1"/>
    <col min="15615" max="15615" width="0" style="4" hidden="1" customWidth="1"/>
    <col min="15616" max="15616" width="13" style="4" customWidth="1"/>
    <col min="15617" max="15617" width="11.7109375" style="4" customWidth="1"/>
    <col min="15618" max="15618" width="12.140625" style="4" customWidth="1"/>
    <col min="15619" max="15619" width="12.42578125" style="4" customWidth="1"/>
    <col min="15620" max="15620" width="0" style="4" hidden="1" customWidth="1"/>
    <col min="15621" max="15621" width="11.28515625" style="4" customWidth="1"/>
    <col min="15622" max="15868" width="6.7109375" style="4"/>
    <col min="15869" max="15869" width="8" style="4" customWidth="1"/>
    <col min="15870" max="15870" width="29.42578125" style="4" customWidth="1"/>
    <col min="15871" max="15871" width="0" style="4" hidden="1" customWidth="1"/>
    <col min="15872" max="15872" width="13" style="4" customWidth="1"/>
    <col min="15873" max="15873" width="11.7109375" style="4" customWidth="1"/>
    <col min="15874" max="15874" width="12.140625" style="4" customWidth="1"/>
    <col min="15875" max="15875" width="12.42578125" style="4" customWidth="1"/>
    <col min="15876" max="15876" width="0" style="4" hidden="1" customWidth="1"/>
    <col min="15877" max="15877" width="11.28515625" style="4" customWidth="1"/>
    <col min="15878" max="16124" width="6.7109375" style="4"/>
    <col min="16125" max="16125" width="8" style="4" customWidth="1"/>
    <col min="16126" max="16126" width="29.42578125" style="4" customWidth="1"/>
    <col min="16127" max="16127" width="0" style="4" hidden="1" customWidth="1"/>
    <col min="16128" max="16128" width="13" style="4" customWidth="1"/>
    <col min="16129" max="16129" width="11.7109375" style="4" customWidth="1"/>
    <col min="16130" max="16130" width="12.140625" style="4" customWidth="1"/>
    <col min="16131" max="16131" width="12.42578125" style="4" customWidth="1"/>
    <col min="16132" max="16132" width="0" style="4" hidden="1" customWidth="1"/>
    <col min="16133" max="16133" width="11.28515625" style="4" customWidth="1"/>
    <col min="16134" max="16384" width="6.7109375" style="4"/>
  </cols>
  <sheetData>
    <row r="2" spans="1:64" ht="15.75" x14ac:dyDescent="0.25">
      <c r="D2" s="146" t="s">
        <v>1</v>
      </c>
      <c r="E2" s="147"/>
      <c r="F2" s="147"/>
      <c r="G2" s="147"/>
      <c r="I2" s="146" t="s">
        <v>88</v>
      </c>
      <c r="J2" s="147"/>
      <c r="K2" s="147"/>
      <c r="L2" s="147"/>
      <c r="M2" s="146" t="s">
        <v>89</v>
      </c>
      <c r="N2" s="147"/>
      <c r="O2" s="147"/>
      <c r="P2" s="147"/>
      <c r="Q2" s="146" t="s">
        <v>90</v>
      </c>
      <c r="R2" s="147"/>
      <c r="S2" s="147"/>
      <c r="T2" s="147"/>
      <c r="U2" s="146" t="s">
        <v>91</v>
      </c>
      <c r="V2" s="147"/>
      <c r="W2" s="147"/>
      <c r="X2" s="147"/>
      <c r="Y2" s="146" t="s">
        <v>92</v>
      </c>
      <c r="Z2" s="147"/>
      <c r="AA2" s="147"/>
      <c r="AB2" s="147"/>
      <c r="AC2" s="146" t="s">
        <v>93</v>
      </c>
      <c r="AD2" s="147"/>
      <c r="AE2" s="147"/>
      <c r="AF2" s="147"/>
      <c r="AG2" s="146" t="s">
        <v>94</v>
      </c>
      <c r="AH2" s="147"/>
      <c r="AI2" s="147"/>
      <c r="AJ2" s="147"/>
      <c r="AK2" s="146" t="s">
        <v>99</v>
      </c>
      <c r="AL2" s="147"/>
      <c r="AM2" s="147"/>
      <c r="AN2" s="147"/>
      <c r="AO2" s="146" t="s">
        <v>100</v>
      </c>
      <c r="AP2" s="147"/>
      <c r="AQ2" s="147"/>
      <c r="AR2" s="147"/>
      <c r="AS2" s="146" t="s">
        <v>95</v>
      </c>
      <c r="AT2" s="147"/>
      <c r="AU2" s="147"/>
      <c r="AV2" s="147"/>
      <c r="AW2" s="146" t="s">
        <v>96</v>
      </c>
      <c r="AX2" s="147"/>
      <c r="AY2" s="147"/>
      <c r="AZ2" s="147"/>
      <c r="BA2" s="146" t="s">
        <v>97</v>
      </c>
      <c r="BB2" s="147"/>
      <c r="BC2" s="147"/>
      <c r="BD2" s="147"/>
    </row>
    <row r="3" spans="1:64" ht="18" customHeight="1" x14ac:dyDescent="0.2">
      <c r="A3" s="42" t="s">
        <v>0</v>
      </c>
      <c r="C3" s="42"/>
      <c r="D3" s="148" t="s">
        <v>103</v>
      </c>
      <c r="E3" s="148"/>
      <c r="F3" s="148"/>
      <c r="G3" s="43">
        <v>2018</v>
      </c>
      <c r="H3" s="3" t="s">
        <v>2</v>
      </c>
      <c r="I3" s="148" t="s">
        <v>103</v>
      </c>
      <c r="J3" s="148"/>
      <c r="K3" s="148"/>
      <c r="L3" s="43">
        <v>2018</v>
      </c>
      <c r="M3" s="148" t="s">
        <v>103</v>
      </c>
      <c r="N3" s="148"/>
      <c r="O3" s="148"/>
      <c r="P3" s="43">
        <v>2018</v>
      </c>
      <c r="Q3" s="148" t="s">
        <v>103</v>
      </c>
      <c r="R3" s="148"/>
      <c r="S3" s="148"/>
      <c r="T3" s="43">
        <v>2018</v>
      </c>
      <c r="U3" s="148" t="s">
        <v>103</v>
      </c>
      <c r="V3" s="148"/>
      <c r="W3" s="148"/>
      <c r="X3" s="43">
        <v>2018</v>
      </c>
      <c r="Y3" s="148" t="s">
        <v>103</v>
      </c>
      <c r="Z3" s="148"/>
      <c r="AA3" s="148"/>
      <c r="AB3" s="43">
        <v>2018</v>
      </c>
      <c r="AC3" s="148" t="s">
        <v>103</v>
      </c>
      <c r="AD3" s="148"/>
      <c r="AE3" s="148"/>
      <c r="AF3" s="43">
        <v>2018</v>
      </c>
      <c r="AG3" s="148" t="s">
        <v>103</v>
      </c>
      <c r="AH3" s="148"/>
      <c r="AI3" s="148"/>
      <c r="AJ3" s="43">
        <v>2018</v>
      </c>
      <c r="AK3" s="148" t="s">
        <v>103</v>
      </c>
      <c r="AL3" s="148"/>
      <c r="AM3" s="148"/>
      <c r="AN3" s="43">
        <v>2018</v>
      </c>
      <c r="AO3" s="148" t="s">
        <v>103</v>
      </c>
      <c r="AP3" s="148"/>
      <c r="AQ3" s="148"/>
      <c r="AR3" s="43">
        <v>2018</v>
      </c>
      <c r="AS3" s="148" t="s">
        <v>103</v>
      </c>
      <c r="AT3" s="148"/>
      <c r="AU3" s="148"/>
      <c r="AV3" s="43">
        <v>2018</v>
      </c>
      <c r="AW3" s="148" t="s">
        <v>103</v>
      </c>
      <c r="AX3" s="148"/>
      <c r="AY3" s="148"/>
      <c r="AZ3" s="43">
        <v>2018</v>
      </c>
      <c r="BA3" s="148" t="s">
        <v>103</v>
      </c>
      <c r="BB3" s="148"/>
      <c r="BC3" s="148"/>
      <c r="BD3" s="43">
        <v>2018</v>
      </c>
    </row>
    <row r="4" spans="1:64" s="45" customFormat="1" ht="14.45" customHeight="1" x14ac:dyDescent="0.2">
      <c r="A4" s="149" t="s">
        <v>3</v>
      </c>
      <c r="B4" s="149" t="s">
        <v>4</v>
      </c>
      <c r="C4" s="149" t="s">
        <v>5</v>
      </c>
      <c r="D4" s="151" t="s">
        <v>6</v>
      </c>
      <c r="E4" s="152"/>
      <c r="F4" s="152"/>
      <c r="G4" s="153" t="s">
        <v>7</v>
      </c>
      <c r="H4" s="44" t="s">
        <v>8</v>
      </c>
      <c r="I4" s="151" t="s">
        <v>6</v>
      </c>
      <c r="J4" s="152"/>
      <c r="K4" s="152"/>
      <c r="L4" s="153" t="s">
        <v>7</v>
      </c>
      <c r="M4" s="151" t="s">
        <v>6</v>
      </c>
      <c r="N4" s="152"/>
      <c r="O4" s="152"/>
      <c r="P4" s="153" t="s">
        <v>7</v>
      </c>
      <c r="Q4" s="151" t="s">
        <v>6</v>
      </c>
      <c r="R4" s="152"/>
      <c r="S4" s="152"/>
      <c r="T4" s="153" t="s">
        <v>7</v>
      </c>
      <c r="U4" s="151" t="s">
        <v>6</v>
      </c>
      <c r="V4" s="152"/>
      <c r="W4" s="152"/>
      <c r="X4" s="153" t="s">
        <v>7</v>
      </c>
      <c r="Y4" s="151" t="s">
        <v>6</v>
      </c>
      <c r="Z4" s="152"/>
      <c r="AA4" s="152"/>
      <c r="AB4" s="153" t="s">
        <v>7</v>
      </c>
      <c r="AC4" s="151" t="s">
        <v>6</v>
      </c>
      <c r="AD4" s="152"/>
      <c r="AE4" s="152"/>
      <c r="AF4" s="153" t="s">
        <v>7</v>
      </c>
      <c r="AG4" s="151" t="s">
        <v>6</v>
      </c>
      <c r="AH4" s="152"/>
      <c r="AI4" s="152"/>
      <c r="AJ4" s="153" t="s">
        <v>7</v>
      </c>
      <c r="AK4" s="151" t="s">
        <v>6</v>
      </c>
      <c r="AL4" s="152"/>
      <c r="AM4" s="152"/>
      <c r="AN4" s="153" t="s">
        <v>7</v>
      </c>
      <c r="AO4" s="151" t="s">
        <v>6</v>
      </c>
      <c r="AP4" s="152"/>
      <c r="AQ4" s="157"/>
      <c r="AR4" s="153" t="s">
        <v>7</v>
      </c>
      <c r="AS4" s="151" t="s">
        <v>6</v>
      </c>
      <c r="AT4" s="152"/>
      <c r="AU4" s="152"/>
      <c r="AV4" s="153" t="s">
        <v>7</v>
      </c>
      <c r="AW4" s="151" t="s">
        <v>6</v>
      </c>
      <c r="AX4" s="152"/>
      <c r="AY4" s="152"/>
      <c r="AZ4" s="153" t="s">
        <v>7</v>
      </c>
      <c r="BA4" s="151" t="s">
        <v>6</v>
      </c>
      <c r="BB4" s="152"/>
      <c r="BC4" s="152"/>
      <c r="BD4" s="153" t="s">
        <v>7</v>
      </c>
    </row>
    <row r="5" spans="1:64" s="49" customFormat="1" ht="27" customHeight="1" x14ac:dyDescent="0.2">
      <c r="A5" s="149"/>
      <c r="B5" s="149"/>
      <c r="C5" s="149"/>
      <c r="D5" s="145" t="s">
        <v>9</v>
      </c>
      <c r="E5" s="145" t="s">
        <v>10</v>
      </c>
      <c r="F5" s="47" t="s">
        <v>11</v>
      </c>
      <c r="G5" s="153"/>
      <c r="H5" s="48">
        <v>2008</v>
      </c>
      <c r="I5" s="145" t="s">
        <v>9</v>
      </c>
      <c r="J5" s="145" t="s">
        <v>10</v>
      </c>
      <c r="K5" s="47" t="s">
        <v>11</v>
      </c>
      <c r="L5" s="153"/>
      <c r="M5" s="145" t="s">
        <v>9</v>
      </c>
      <c r="N5" s="145" t="s">
        <v>10</v>
      </c>
      <c r="O5" s="47" t="s">
        <v>11</v>
      </c>
      <c r="P5" s="153"/>
      <c r="Q5" s="145" t="s">
        <v>9</v>
      </c>
      <c r="R5" s="145" t="s">
        <v>10</v>
      </c>
      <c r="S5" s="47" t="s">
        <v>11</v>
      </c>
      <c r="T5" s="153"/>
      <c r="U5" s="145" t="s">
        <v>9</v>
      </c>
      <c r="V5" s="145" t="s">
        <v>10</v>
      </c>
      <c r="W5" s="47" t="s">
        <v>11</v>
      </c>
      <c r="X5" s="153"/>
      <c r="Y5" s="145" t="s">
        <v>9</v>
      </c>
      <c r="Z5" s="145" t="s">
        <v>10</v>
      </c>
      <c r="AA5" s="47" t="s">
        <v>11</v>
      </c>
      <c r="AB5" s="153"/>
      <c r="AC5" s="145" t="s">
        <v>9</v>
      </c>
      <c r="AD5" s="145" t="s">
        <v>10</v>
      </c>
      <c r="AE5" s="47" t="s">
        <v>11</v>
      </c>
      <c r="AF5" s="153"/>
      <c r="AG5" s="145" t="s">
        <v>9</v>
      </c>
      <c r="AH5" s="145" t="s">
        <v>10</v>
      </c>
      <c r="AI5" s="47" t="s">
        <v>11</v>
      </c>
      <c r="AJ5" s="153"/>
      <c r="AK5" s="145" t="s">
        <v>9</v>
      </c>
      <c r="AL5" s="145" t="s">
        <v>10</v>
      </c>
      <c r="AM5" s="47" t="s">
        <v>11</v>
      </c>
      <c r="AN5" s="153"/>
      <c r="AO5" s="145" t="s">
        <v>9</v>
      </c>
      <c r="AP5" s="145" t="s">
        <v>10</v>
      </c>
      <c r="AQ5" s="47" t="s">
        <v>11</v>
      </c>
      <c r="AR5" s="153"/>
      <c r="AS5" s="145" t="s">
        <v>9</v>
      </c>
      <c r="AT5" s="145" t="s">
        <v>10</v>
      </c>
      <c r="AU5" s="47" t="s">
        <v>11</v>
      </c>
      <c r="AV5" s="153"/>
      <c r="AW5" s="145" t="s">
        <v>9</v>
      </c>
      <c r="AX5" s="145" t="s">
        <v>10</v>
      </c>
      <c r="AY5" s="47" t="s">
        <v>11</v>
      </c>
      <c r="AZ5" s="153"/>
      <c r="BA5" s="145" t="s">
        <v>9</v>
      </c>
      <c r="BB5" s="145" t="s">
        <v>10</v>
      </c>
      <c r="BC5" s="47" t="s">
        <v>11</v>
      </c>
      <c r="BD5" s="153"/>
      <c r="BE5" s="49" t="s">
        <v>101</v>
      </c>
    </row>
    <row r="6" spans="1:64" s="45" customFormat="1" ht="18" hidden="1" customHeight="1" x14ac:dyDescent="0.2">
      <c r="A6" s="150"/>
      <c r="B6" s="150"/>
      <c r="C6" s="149"/>
      <c r="D6" s="50">
        <v>7</v>
      </c>
      <c r="E6" s="50">
        <v>8</v>
      </c>
      <c r="F6" s="50">
        <v>9</v>
      </c>
      <c r="G6" s="51">
        <v>10</v>
      </c>
      <c r="H6" s="44"/>
      <c r="I6" s="50">
        <v>7</v>
      </c>
      <c r="J6" s="50">
        <v>8</v>
      </c>
      <c r="K6" s="50">
        <v>9</v>
      </c>
      <c r="L6" s="51">
        <v>10</v>
      </c>
      <c r="M6" s="50">
        <v>7</v>
      </c>
      <c r="N6" s="50">
        <v>8</v>
      </c>
      <c r="O6" s="50">
        <v>9</v>
      </c>
      <c r="P6" s="51">
        <v>10</v>
      </c>
      <c r="Q6" s="50">
        <v>7</v>
      </c>
      <c r="R6" s="50">
        <v>8</v>
      </c>
      <c r="S6" s="50">
        <v>9</v>
      </c>
      <c r="T6" s="51">
        <v>10</v>
      </c>
      <c r="U6" s="50">
        <v>7</v>
      </c>
      <c r="V6" s="50">
        <v>8</v>
      </c>
      <c r="W6" s="50">
        <v>9</v>
      </c>
      <c r="X6" s="51">
        <v>10</v>
      </c>
      <c r="Y6" s="50">
        <v>7</v>
      </c>
      <c r="Z6" s="50">
        <v>8</v>
      </c>
      <c r="AA6" s="50">
        <v>9</v>
      </c>
      <c r="AB6" s="51">
        <v>10</v>
      </c>
      <c r="AC6" s="50">
        <v>7</v>
      </c>
      <c r="AD6" s="50">
        <v>8</v>
      </c>
      <c r="AE6" s="50">
        <v>9</v>
      </c>
      <c r="AF6" s="51">
        <v>10</v>
      </c>
      <c r="AG6" s="50">
        <v>7</v>
      </c>
      <c r="AH6" s="50">
        <v>8</v>
      </c>
      <c r="AI6" s="50">
        <v>9</v>
      </c>
      <c r="AJ6" s="51">
        <v>10</v>
      </c>
      <c r="AK6" s="50">
        <v>7</v>
      </c>
      <c r="AL6" s="50">
        <v>8</v>
      </c>
      <c r="AM6" s="50">
        <v>9</v>
      </c>
      <c r="AN6" s="51">
        <v>10</v>
      </c>
      <c r="AO6" s="50">
        <v>7</v>
      </c>
      <c r="AP6" s="50">
        <v>8</v>
      </c>
      <c r="AQ6" s="50">
        <v>9</v>
      </c>
      <c r="AR6" s="51">
        <v>10</v>
      </c>
      <c r="AS6" s="50">
        <v>7</v>
      </c>
      <c r="AT6" s="50">
        <v>8</v>
      </c>
      <c r="AU6" s="50">
        <v>9</v>
      </c>
      <c r="AV6" s="51">
        <v>10</v>
      </c>
      <c r="AW6" s="50">
        <v>7</v>
      </c>
      <c r="AX6" s="50">
        <v>8</v>
      </c>
      <c r="AY6" s="50">
        <v>9</v>
      </c>
      <c r="AZ6" s="51">
        <v>10</v>
      </c>
      <c r="BA6" s="50">
        <v>7</v>
      </c>
      <c r="BB6" s="50">
        <v>8</v>
      </c>
      <c r="BC6" s="50">
        <v>9</v>
      </c>
      <c r="BD6" s="51">
        <v>10</v>
      </c>
    </row>
    <row r="7" spans="1:64" ht="15" customHeight="1" thickBot="1" x14ac:dyDescent="0.3">
      <c r="A7" s="52">
        <v>501</v>
      </c>
      <c r="B7" s="53" t="s">
        <v>12</v>
      </c>
      <c r="C7" s="54">
        <v>1</v>
      </c>
      <c r="D7" s="1">
        <v>370000</v>
      </c>
      <c r="E7" s="1">
        <v>90000</v>
      </c>
      <c r="F7" s="6">
        <f>SUM(D7:E7)</f>
        <v>460000</v>
      </c>
      <c r="G7" s="2">
        <v>467625.09</v>
      </c>
      <c r="I7" s="99">
        <v>370000</v>
      </c>
      <c r="J7" s="99">
        <v>24000</v>
      </c>
      <c r="K7" s="99">
        <f>I7+J7</f>
        <v>394000</v>
      </c>
      <c r="L7" s="108">
        <v>399130.38</v>
      </c>
      <c r="M7" s="127">
        <v>888252</v>
      </c>
      <c r="N7" s="127">
        <v>6170</v>
      </c>
      <c r="O7" s="127">
        <f>M7+N7</f>
        <v>894422</v>
      </c>
      <c r="P7" s="128">
        <v>732819.1</v>
      </c>
      <c r="Q7" s="96">
        <v>717040</v>
      </c>
      <c r="R7" s="96">
        <v>100723</v>
      </c>
      <c r="S7" s="96">
        <f>Q7+R7</f>
        <v>817763</v>
      </c>
      <c r="T7" s="114">
        <v>1184415.55</v>
      </c>
      <c r="U7" s="96">
        <v>140000</v>
      </c>
      <c r="V7" s="96">
        <v>2000</v>
      </c>
      <c r="W7" s="96">
        <f>U7+V7</f>
        <v>142000</v>
      </c>
      <c r="X7" s="97">
        <v>143551.62</v>
      </c>
      <c r="Y7" s="96">
        <v>485152</v>
      </c>
      <c r="Z7" s="96">
        <v>160000</v>
      </c>
      <c r="AA7" s="96">
        <f>SUM(Y7:Z7)</f>
        <v>645152</v>
      </c>
      <c r="AB7" s="114">
        <v>556578.25</v>
      </c>
      <c r="AC7" s="96">
        <v>185035</v>
      </c>
      <c r="AD7" s="132">
        <v>13650</v>
      </c>
      <c r="AE7" s="143">
        <f>SUM(AC7:AD7)</f>
        <v>198685</v>
      </c>
      <c r="AF7" s="141">
        <v>233122.47</v>
      </c>
      <c r="AG7" s="30">
        <v>350000</v>
      </c>
      <c r="AH7" s="30">
        <v>50000</v>
      </c>
      <c r="AI7" s="6">
        <f>AG7+AH7</f>
        <v>400000</v>
      </c>
      <c r="AJ7" s="2">
        <v>382532.56</v>
      </c>
      <c r="AK7" s="1">
        <f>1000+3500+1696</f>
        <v>6196</v>
      </c>
      <c r="AL7" s="1"/>
      <c r="AM7" s="6">
        <f>AK7+AL7</f>
        <v>6196</v>
      </c>
      <c r="AN7" s="2">
        <v>7246.52</v>
      </c>
      <c r="AO7" s="39">
        <f>2000+2500+5000+2000+10000</f>
        <v>21500</v>
      </c>
      <c r="AP7" s="1">
        <f>2000+500+4000</f>
        <v>6500</v>
      </c>
      <c r="AQ7" s="6">
        <f>AO7+AP7</f>
        <v>28000</v>
      </c>
      <c r="AR7" s="2">
        <v>6311.06</v>
      </c>
      <c r="AS7" s="117">
        <v>480000</v>
      </c>
      <c r="AT7" s="117">
        <v>115000</v>
      </c>
      <c r="AU7" s="118">
        <v>595000</v>
      </c>
      <c r="AV7" s="119">
        <v>589219</v>
      </c>
      <c r="AW7" s="1"/>
      <c r="AX7" s="1">
        <v>25000</v>
      </c>
      <c r="AY7" s="6">
        <v>25000</v>
      </c>
      <c r="AZ7" s="2">
        <v>65280.74</v>
      </c>
      <c r="BA7" s="1">
        <f>D7+I7+M7+Q7+U7+Y7+AC7+AG7+AK7+AO7+AS7+AW7</f>
        <v>4013175</v>
      </c>
      <c r="BB7" s="1">
        <f t="shared" ref="BB7:BD22" si="0">E7+J7+N7+R7+V7+Z7+AD7+AH7+AL7+AP7+AT7+AX7</f>
        <v>593043</v>
      </c>
      <c r="BC7" s="1">
        <f t="shared" si="0"/>
        <v>4606218</v>
      </c>
      <c r="BD7" s="1">
        <f>G7+L7+P7+T7+X7+AB7+AF7+AJ7+AN7+AR7+AV7+AZ7</f>
        <v>4767832.3400000008</v>
      </c>
      <c r="BE7" s="4">
        <f>G7+L7+P7+T7+X7+AB7+AF7+AJ7+AN7+AR7+AV7+AZ7</f>
        <v>4767832.3400000008</v>
      </c>
      <c r="BF7" s="4">
        <f>BE7-BD7</f>
        <v>0</v>
      </c>
      <c r="BJ7" s="4">
        <f>E7+J7+N7+R7+V7+Z7+AD7+AH7+AL7+AP7+AT7+AX7</f>
        <v>593043</v>
      </c>
      <c r="BL7" s="4">
        <f>D7+I7+M7+Q7+U7+Y7+AC7+AG7+AK7+AO7+AS7+AW7</f>
        <v>4013175</v>
      </c>
    </row>
    <row r="8" spans="1:64" ht="15" customHeight="1" x14ac:dyDescent="0.25">
      <c r="A8" s="52">
        <v>502</v>
      </c>
      <c r="B8" s="53" t="s">
        <v>13</v>
      </c>
      <c r="C8" s="55">
        <v>2</v>
      </c>
      <c r="D8" s="1">
        <v>520000</v>
      </c>
      <c r="E8" s="1">
        <v>50000</v>
      </c>
      <c r="F8" s="6">
        <f>SUM(D8:E8)</f>
        <v>570000</v>
      </c>
      <c r="G8" s="2">
        <v>509462.19</v>
      </c>
      <c r="I8" s="99">
        <v>330000</v>
      </c>
      <c r="J8" s="99">
        <v>20000</v>
      </c>
      <c r="K8" s="99">
        <f t="shared" ref="K8" si="1">I8+J8</f>
        <v>350000</v>
      </c>
      <c r="L8" s="108">
        <v>308634.71999999997</v>
      </c>
      <c r="M8" s="127">
        <v>668065</v>
      </c>
      <c r="N8" s="127">
        <v>77000</v>
      </c>
      <c r="O8" s="127">
        <f t="shared" ref="O8:O43" si="2">M8+N8</f>
        <v>745065</v>
      </c>
      <c r="P8" s="128">
        <v>685993.94</v>
      </c>
      <c r="Q8" s="115">
        <v>784794</v>
      </c>
      <c r="R8" s="96">
        <v>2670</v>
      </c>
      <c r="S8" s="96">
        <f t="shared" ref="S8:S46" si="3">Q8+R8</f>
        <v>787464</v>
      </c>
      <c r="T8" s="114">
        <v>795198.57</v>
      </c>
      <c r="U8" s="96">
        <v>110000</v>
      </c>
      <c r="V8" s="96">
        <v>0</v>
      </c>
      <c r="W8" s="96">
        <f t="shared" ref="W8:W43" si="4">U8+V8</f>
        <v>110000</v>
      </c>
      <c r="X8" s="97">
        <v>110053.77</v>
      </c>
      <c r="Y8" s="115">
        <v>760000</v>
      </c>
      <c r="Z8" s="96">
        <v>40000</v>
      </c>
      <c r="AA8" s="96">
        <f>SUM(Y8:Z8)</f>
        <v>800000</v>
      </c>
      <c r="AB8" s="114">
        <v>782265.03</v>
      </c>
      <c r="AC8" s="96">
        <v>248083</v>
      </c>
      <c r="AD8" s="132"/>
      <c r="AE8" s="143">
        <f>SUM(AC8:AD8)</f>
        <v>248083</v>
      </c>
      <c r="AF8" s="141">
        <v>172894.61</v>
      </c>
      <c r="AG8" s="30">
        <f>507000-125000</f>
        <v>382000</v>
      </c>
      <c r="AH8" s="30">
        <v>30000</v>
      </c>
      <c r="AI8" s="6">
        <f t="shared" ref="AI8:AI40" si="5">AG8+AH8</f>
        <v>412000</v>
      </c>
      <c r="AJ8" s="2">
        <v>383963.05</v>
      </c>
      <c r="AK8" s="1">
        <v>2800</v>
      </c>
      <c r="AL8" s="1"/>
      <c r="AM8" s="6">
        <f t="shared" ref="AM8:AM40" si="6">AK8+AL8</f>
        <v>2800</v>
      </c>
      <c r="AN8" s="2">
        <v>2981</v>
      </c>
      <c r="AO8" s="56">
        <v>25000</v>
      </c>
      <c r="AP8" s="1">
        <v>35500</v>
      </c>
      <c r="AQ8" s="6">
        <f t="shared" ref="AQ8:AQ40" si="7">AO8+AP8</f>
        <v>60500</v>
      </c>
      <c r="AR8" s="2">
        <v>63749.79</v>
      </c>
      <c r="AS8" s="117">
        <v>1355000</v>
      </c>
      <c r="AT8" s="117">
        <v>120000</v>
      </c>
      <c r="AU8" s="118">
        <v>1475000</v>
      </c>
      <c r="AV8" s="119">
        <v>1452858</v>
      </c>
      <c r="AW8" s="1"/>
      <c r="AX8" s="1">
        <v>160000</v>
      </c>
      <c r="AY8" s="6">
        <v>160000</v>
      </c>
      <c r="AZ8" s="2">
        <v>151112.82999999999</v>
      </c>
      <c r="BA8" s="1">
        <f t="shared" ref="BA8:BD45" si="8">D8+I8+M8+Q8+U8+Y8+AC8+AG8+AK8+AO8+AS8+AW8</f>
        <v>5185742</v>
      </c>
      <c r="BB8" s="1">
        <f t="shared" si="0"/>
        <v>535170</v>
      </c>
      <c r="BC8" s="1">
        <f t="shared" si="0"/>
        <v>5720912</v>
      </c>
      <c r="BD8" s="1">
        <f t="shared" si="0"/>
        <v>5419167.5</v>
      </c>
      <c r="BE8" s="4">
        <f t="shared" ref="BE8:BE47" si="9">G8+L8+P8+T8+X8+AB8+AF8+AJ8+AN8+AR8+AV8+AZ8</f>
        <v>5419167.5</v>
      </c>
      <c r="BF8" s="4">
        <f t="shared" ref="BF8:BF45" si="10">BE8-BD8</f>
        <v>0</v>
      </c>
      <c r="BJ8" s="4">
        <f t="shared" ref="BJ8:BJ45" si="11">E8+J8+N8+R8+V8+Z8+AD8+AH8+AL8+AP8+AT8+AX8</f>
        <v>535170</v>
      </c>
      <c r="BL8" s="4">
        <f t="shared" ref="BL8:BL45" si="12">D8+I8+M8+Q8+U8+Y8+AC8+AG8+AK8+AO8+AS8+AW8</f>
        <v>5185742</v>
      </c>
    </row>
    <row r="9" spans="1:64" s="57" customFormat="1" ht="15" customHeight="1" x14ac:dyDescent="0.25">
      <c r="A9" s="52">
        <v>504</v>
      </c>
      <c r="B9" s="53" t="s">
        <v>14</v>
      </c>
      <c r="C9" s="55">
        <v>3</v>
      </c>
      <c r="D9" s="1">
        <v>0</v>
      </c>
      <c r="E9" s="1">
        <v>1500</v>
      </c>
      <c r="F9" s="6">
        <f>SUM(D9:E9)</f>
        <v>1500</v>
      </c>
      <c r="G9" s="2">
        <v>935.57</v>
      </c>
      <c r="H9" s="3"/>
      <c r="I9" s="99">
        <v>0</v>
      </c>
      <c r="J9" s="99">
        <v>0</v>
      </c>
      <c r="K9" s="99">
        <v>0</v>
      </c>
      <c r="L9" s="108">
        <v>0</v>
      </c>
      <c r="M9" s="127">
        <v>0</v>
      </c>
      <c r="N9" s="127">
        <v>0</v>
      </c>
      <c r="O9" s="127">
        <f t="shared" si="2"/>
        <v>0</v>
      </c>
      <c r="P9" s="128">
        <v>29.7</v>
      </c>
      <c r="Q9" s="96">
        <v>0</v>
      </c>
      <c r="R9" s="96">
        <v>0</v>
      </c>
      <c r="S9" s="96">
        <f t="shared" si="3"/>
        <v>0</v>
      </c>
      <c r="T9" s="114">
        <v>0</v>
      </c>
      <c r="U9" s="96">
        <v>0</v>
      </c>
      <c r="V9" s="96">
        <v>0</v>
      </c>
      <c r="W9" s="96">
        <f t="shared" si="4"/>
        <v>0</v>
      </c>
      <c r="X9" s="97">
        <v>0</v>
      </c>
      <c r="Y9" s="96"/>
      <c r="Z9" s="96">
        <v>48000</v>
      </c>
      <c r="AA9" s="96">
        <f>SUM(Y9:Z9)</f>
        <v>48000</v>
      </c>
      <c r="AB9" s="114">
        <v>47815.61</v>
      </c>
      <c r="AC9" s="96"/>
      <c r="AD9" s="132"/>
      <c r="AE9" s="143">
        <f>SUM(AC9:AD9)</f>
        <v>0</v>
      </c>
      <c r="AF9" s="141">
        <v>0</v>
      </c>
      <c r="AG9" s="30">
        <v>0</v>
      </c>
      <c r="AH9" s="30">
        <v>0</v>
      </c>
      <c r="AI9" s="6">
        <f t="shared" si="5"/>
        <v>0</v>
      </c>
      <c r="AJ9" s="2">
        <v>324</v>
      </c>
      <c r="AK9" s="1"/>
      <c r="AL9" s="1"/>
      <c r="AM9" s="6">
        <f t="shared" si="6"/>
        <v>0</v>
      </c>
      <c r="AN9" s="2">
        <v>0</v>
      </c>
      <c r="AO9" s="1"/>
      <c r="AP9" s="15"/>
      <c r="AQ9" s="6">
        <f t="shared" si="7"/>
        <v>0</v>
      </c>
      <c r="AR9" s="2">
        <v>0</v>
      </c>
      <c r="AS9" s="117">
        <v>0</v>
      </c>
      <c r="AT9" s="117">
        <v>1200</v>
      </c>
      <c r="AU9" s="118">
        <v>1200</v>
      </c>
      <c r="AV9" s="119">
        <v>1102</v>
      </c>
      <c r="AW9" s="1"/>
      <c r="AX9" s="1">
        <v>0</v>
      </c>
      <c r="AY9" s="6">
        <v>0</v>
      </c>
      <c r="AZ9" s="2">
        <v>0</v>
      </c>
      <c r="BA9" s="1">
        <f t="shared" si="8"/>
        <v>0</v>
      </c>
      <c r="BB9" s="1">
        <f t="shared" si="0"/>
        <v>50700</v>
      </c>
      <c r="BC9" s="1">
        <f t="shared" si="0"/>
        <v>50700</v>
      </c>
      <c r="BD9" s="1">
        <f t="shared" si="0"/>
        <v>50206.879999999997</v>
      </c>
      <c r="BE9" s="4">
        <f t="shared" si="9"/>
        <v>50206.879999999997</v>
      </c>
      <c r="BF9" s="4">
        <f t="shared" si="10"/>
        <v>0</v>
      </c>
      <c r="BJ9" s="4">
        <f t="shared" si="11"/>
        <v>50700</v>
      </c>
      <c r="BL9" s="4">
        <f t="shared" si="12"/>
        <v>0</v>
      </c>
    </row>
    <row r="10" spans="1:64" ht="15" customHeight="1" x14ac:dyDescent="0.25">
      <c r="A10" s="52">
        <v>511</v>
      </c>
      <c r="B10" s="53" t="s">
        <v>15</v>
      </c>
      <c r="C10" s="55">
        <v>4</v>
      </c>
      <c r="D10" s="1">
        <v>172000</v>
      </c>
      <c r="E10" s="1">
        <v>30000</v>
      </c>
      <c r="F10" s="6">
        <f>SUM(D10:E10)</f>
        <v>202000</v>
      </c>
      <c r="G10" s="2">
        <v>580098.66</v>
      </c>
      <c r="I10" s="99">
        <v>100000</v>
      </c>
      <c r="J10" s="99">
        <v>5000</v>
      </c>
      <c r="K10" s="99">
        <f t="shared" ref="K10:K17" si="13">I10+J10</f>
        <v>105000</v>
      </c>
      <c r="L10" s="108">
        <v>191667.82</v>
      </c>
      <c r="M10" s="127">
        <v>501186</v>
      </c>
      <c r="N10" s="127">
        <v>3200</v>
      </c>
      <c r="O10" s="127">
        <f t="shared" si="2"/>
        <v>504386</v>
      </c>
      <c r="P10" s="128">
        <v>573557.86</v>
      </c>
      <c r="Q10" s="96">
        <v>295105</v>
      </c>
      <c r="R10" s="96">
        <v>2860</v>
      </c>
      <c r="S10" s="96">
        <f t="shared" si="3"/>
        <v>297965</v>
      </c>
      <c r="T10" s="114">
        <v>522163.36</v>
      </c>
      <c r="U10" s="96">
        <v>125000</v>
      </c>
      <c r="V10" s="96">
        <v>10000</v>
      </c>
      <c r="W10" s="96">
        <f t="shared" si="4"/>
        <v>135000</v>
      </c>
      <c r="X10" s="97">
        <v>135373.68</v>
      </c>
      <c r="Y10" s="96">
        <v>360000</v>
      </c>
      <c r="Z10" s="96">
        <v>50000</v>
      </c>
      <c r="AA10" s="96">
        <f>SUM(Y10:Z10)</f>
        <v>410000</v>
      </c>
      <c r="AB10" s="114">
        <v>397083.38</v>
      </c>
      <c r="AC10" s="96">
        <v>81660</v>
      </c>
      <c r="AD10" s="132">
        <v>0</v>
      </c>
      <c r="AE10" s="143">
        <f>SUM(AC10:AD10)</f>
        <v>81660</v>
      </c>
      <c r="AF10" s="141">
        <v>78911.17</v>
      </c>
      <c r="AG10" s="30">
        <v>150000</v>
      </c>
      <c r="AH10" s="30">
        <v>18000</v>
      </c>
      <c r="AI10" s="6">
        <f t="shared" si="5"/>
        <v>168000</v>
      </c>
      <c r="AJ10" s="2">
        <v>82687.08</v>
      </c>
      <c r="AK10" s="1">
        <v>1000</v>
      </c>
      <c r="AL10" s="1"/>
      <c r="AM10" s="6">
        <f t="shared" si="6"/>
        <v>1000</v>
      </c>
      <c r="AN10" s="2">
        <v>1920</v>
      </c>
      <c r="AO10" s="1">
        <f>2000+25000</f>
        <v>27000</v>
      </c>
      <c r="AP10" s="1">
        <f>2000+3000+1000+15000</f>
        <v>21000</v>
      </c>
      <c r="AQ10" s="6">
        <f t="shared" si="7"/>
        <v>48000</v>
      </c>
      <c r="AR10" s="2">
        <v>180783.51</v>
      </c>
      <c r="AS10" s="117">
        <v>1111600</v>
      </c>
      <c r="AT10" s="117">
        <v>50000</v>
      </c>
      <c r="AU10" s="118">
        <v>1161600</v>
      </c>
      <c r="AV10" s="119">
        <v>700396</v>
      </c>
      <c r="AW10" s="1"/>
      <c r="AX10" s="1">
        <v>40000</v>
      </c>
      <c r="AY10" s="6">
        <v>40000</v>
      </c>
      <c r="AZ10" s="2">
        <v>79527.98</v>
      </c>
      <c r="BA10" s="1">
        <f t="shared" si="8"/>
        <v>2924551</v>
      </c>
      <c r="BB10" s="1">
        <f t="shared" si="0"/>
        <v>230060</v>
      </c>
      <c r="BC10" s="1">
        <f t="shared" si="0"/>
        <v>3154611</v>
      </c>
      <c r="BD10" s="1">
        <f t="shared" si="0"/>
        <v>3524170.4999999995</v>
      </c>
      <c r="BE10" s="4">
        <f t="shared" si="9"/>
        <v>3524170.4999999995</v>
      </c>
      <c r="BF10" s="4">
        <f t="shared" si="10"/>
        <v>0</v>
      </c>
      <c r="BJ10" s="4">
        <f t="shared" si="11"/>
        <v>230060</v>
      </c>
      <c r="BL10" s="4">
        <f t="shared" si="12"/>
        <v>2924551</v>
      </c>
    </row>
    <row r="11" spans="1:64" ht="15" customHeight="1" x14ac:dyDescent="0.25">
      <c r="A11" s="52">
        <v>512</v>
      </c>
      <c r="B11" s="53" t="s">
        <v>16</v>
      </c>
      <c r="C11" s="55">
        <v>5</v>
      </c>
      <c r="D11" s="1">
        <v>220000</v>
      </c>
      <c r="E11" s="1">
        <v>45000</v>
      </c>
      <c r="F11" s="6">
        <f t="shared" ref="F11:F40" si="14">SUM(D11:E11)</f>
        <v>265000</v>
      </c>
      <c r="G11" s="2">
        <v>271701.01</v>
      </c>
      <c r="I11" s="99">
        <v>90000</v>
      </c>
      <c r="J11" s="99">
        <v>20000</v>
      </c>
      <c r="K11" s="99">
        <f t="shared" si="13"/>
        <v>110000</v>
      </c>
      <c r="L11" s="108">
        <v>109595.27</v>
      </c>
      <c r="M11" s="127">
        <v>223848</v>
      </c>
      <c r="N11" s="127">
        <v>7800</v>
      </c>
      <c r="O11" s="127">
        <f t="shared" si="2"/>
        <v>231648</v>
      </c>
      <c r="P11" s="128">
        <v>183044.16</v>
      </c>
      <c r="Q11" s="96">
        <v>202630</v>
      </c>
      <c r="R11" s="96">
        <v>13800</v>
      </c>
      <c r="S11" s="96">
        <f t="shared" si="3"/>
        <v>216430</v>
      </c>
      <c r="T11" s="114">
        <v>216747.17</v>
      </c>
      <c r="U11" s="96">
        <v>47000</v>
      </c>
      <c r="V11" s="96">
        <v>1000</v>
      </c>
      <c r="W11" s="96">
        <f t="shared" si="4"/>
        <v>48000</v>
      </c>
      <c r="X11" s="97">
        <v>47196.87</v>
      </c>
      <c r="Y11" s="96">
        <v>100000</v>
      </c>
      <c r="Z11" s="96">
        <v>250</v>
      </c>
      <c r="AA11" s="96">
        <f t="shared" ref="AA11:AA39" si="15">SUM(Y11:Z11)</f>
        <v>100250</v>
      </c>
      <c r="AB11" s="114">
        <v>86638.01</v>
      </c>
      <c r="AC11" s="96">
        <v>158113</v>
      </c>
      <c r="AD11" s="132">
        <v>0</v>
      </c>
      <c r="AE11" s="143">
        <f t="shared" ref="AE11:AE37" si="16">SUM(AC11:AD11)</f>
        <v>158113</v>
      </c>
      <c r="AF11" s="141">
        <v>54096.15</v>
      </c>
      <c r="AG11" s="30">
        <v>136900</v>
      </c>
      <c r="AH11" s="30">
        <v>0</v>
      </c>
      <c r="AI11" s="6">
        <f t="shared" si="5"/>
        <v>136900</v>
      </c>
      <c r="AJ11" s="2">
        <v>140554.12</v>
      </c>
      <c r="AK11" s="1">
        <v>7000</v>
      </c>
      <c r="AL11" s="1"/>
      <c r="AM11" s="6">
        <f t="shared" si="6"/>
        <v>7000</v>
      </c>
      <c r="AN11" s="2">
        <v>66.3</v>
      </c>
      <c r="AO11" s="1"/>
      <c r="AP11" s="1"/>
      <c r="AQ11" s="6">
        <f t="shared" si="7"/>
        <v>0</v>
      </c>
      <c r="AR11" s="2">
        <v>0</v>
      </c>
      <c r="AS11" s="120">
        <v>200</v>
      </c>
      <c r="AT11" s="117">
        <v>20</v>
      </c>
      <c r="AU11" s="118">
        <v>220</v>
      </c>
      <c r="AV11" s="119">
        <v>153.4</v>
      </c>
      <c r="AW11" s="1"/>
      <c r="AX11" s="1">
        <v>20</v>
      </c>
      <c r="AY11" s="6">
        <v>20</v>
      </c>
      <c r="AZ11" s="2">
        <v>20.65</v>
      </c>
      <c r="BA11" s="1">
        <f t="shared" si="8"/>
        <v>1185691</v>
      </c>
      <c r="BB11" s="1">
        <f t="shared" si="0"/>
        <v>87890</v>
      </c>
      <c r="BC11" s="1">
        <f t="shared" si="0"/>
        <v>1273581</v>
      </c>
      <c r="BD11" s="1">
        <f t="shared" si="0"/>
        <v>1109813.1100000001</v>
      </c>
      <c r="BE11" s="4">
        <f t="shared" si="9"/>
        <v>1109813.1100000001</v>
      </c>
      <c r="BF11" s="4">
        <f t="shared" si="10"/>
        <v>0</v>
      </c>
      <c r="BJ11" s="4">
        <f t="shared" si="11"/>
        <v>87890</v>
      </c>
      <c r="BL11" s="4">
        <f t="shared" si="12"/>
        <v>1185691</v>
      </c>
    </row>
    <row r="12" spans="1:64" ht="15" customHeight="1" x14ac:dyDescent="0.25">
      <c r="A12" s="52">
        <v>513</v>
      </c>
      <c r="B12" s="53" t="s">
        <v>17</v>
      </c>
      <c r="C12" s="55">
        <v>6</v>
      </c>
      <c r="D12" s="5">
        <v>25000</v>
      </c>
      <c r="E12" s="1">
        <v>2400</v>
      </c>
      <c r="F12" s="6">
        <f t="shared" si="14"/>
        <v>27400</v>
      </c>
      <c r="G12" s="2">
        <v>28424.37</v>
      </c>
      <c r="I12" s="99">
        <v>9000</v>
      </c>
      <c r="J12" s="99">
        <v>7000</v>
      </c>
      <c r="K12" s="99">
        <f t="shared" si="13"/>
        <v>16000</v>
      </c>
      <c r="L12" s="108">
        <v>17354.68</v>
      </c>
      <c r="M12" s="127">
        <v>8033</v>
      </c>
      <c r="N12" s="127">
        <v>1000</v>
      </c>
      <c r="O12" s="127">
        <f t="shared" si="2"/>
        <v>9033</v>
      </c>
      <c r="P12" s="128">
        <v>20184.82</v>
      </c>
      <c r="Q12" s="96">
        <v>10400</v>
      </c>
      <c r="R12" s="96">
        <v>1100</v>
      </c>
      <c r="S12" s="96">
        <f t="shared" si="3"/>
        <v>11500</v>
      </c>
      <c r="T12" s="114">
        <v>18968.96</v>
      </c>
      <c r="U12" s="96">
        <v>0</v>
      </c>
      <c r="V12" s="96">
        <v>0</v>
      </c>
      <c r="W12" s="96">
        <f t="shared" si="4"/>
        <v>0</v>
      </c>
      <c r="X12" s="97">
        <v>0</v>
      </c>
      <c r="Y12" s="96">
        <v>2000</v>
      </c>
      <c r="Z12" s="96"/>
      <c r="AA12" s="96">
        <f t="shared" si="15"/>
        <v>2000</v>
      </c>
      <c r="AB12" s="114">
        <v>1464.01</v>
      </c>
      <c r="AC12" s="96">
        <v>15350</v>
      </c>
      <c r="AD12" s="132">
        <v>3692</v>
      </c>
      <c r="AE12" s="143">
        <f t="shared" si="16"/>
        <v>19042</v>
      </c>
      <c r="AF12" s="141">
        <v>19025.79</v>
      </c>
      <c r="AG12" s="30">
        <v>38000</v>
      </c>
      <c r="AH12" s="30">
        <v>600</v>
      </c>
      <c r="AI12" s="6">
        <f t="shared" si="5"/>
        <v>38600</v>
      </c>
      <c r="AJ12" s="2">
        <v>41894.61</v>
      </c>
      <c r="AK12" s="5"/>
      <c r="AL12" s="1"/>
      <c r="AM12" s="6">
        <f t="shared" si="6"/>
        <v>0</v>
      </c>
      <c r="AN12" s="2"/>
      <c r="AO12" s="5"/>
      <c r="AP12" s="1"/>
      <c r="AQ12" s="6">
        <f t="shared" si="7"/>
        <v>0</v>
      </c>
      <c r="AR12" s="2">
        <v>840</v>
      </c>
      <c r="AS12" s="117">
        <v>1700</v>
      </c>
      <c r="AT12" s="117">
        <v>300</v>
      </c>
      <c r="AU12" s="118">
        <v>2000</v>
      </c>
      <c r="AV12" s="119">
        <v>2047</v>
      </c>
      <c r="AW12" s="5"/>
      <c r="AX12" s="1">
        <v>450</v>
      </c>
      <c r="AY12" s="6">
        <v>450</v>
      </c>
      <c r="AZ12" s="2">
        <v>527.03</v>
      </c>
      <c r="BA12" s="1">
        <f t="shared" si="8"/>
        <v>109483</v>
      </c>
      <c r="BB12" s="1">
        <f t="shared" si="0"/>
        <v>16542</v>
      </c>
      <c r="BC12" s="1">
        <f t="shared" si="0"/>
        <v>126025</v>
      </c>
      <c r="BD12" s="1">
        <f t="shared" si="0"/>
        <v>150731.26999999999</v>
      </c>
      <c r="BE12" s="4">
        <f t="shared" si="9"/>
        <v>150731.26999999999</v>
      </c>
      <c r="BF12" s="4">
        <f t="shared" si="10"/>
        <v>0</v>
      </c>
      <c r="BJ12" s="4">
        <f t="shared" si="11"/>
        <v>16542</v>
      </c>
      <c r="BL12" s="4">
        <f t="shared" si="12"/>
        <v>109483</v>
      </c>
    </row>
    <row r="13" spans="1:64" ht="15" customHeight="1" thickBot="1" x14ac:dyDescent="0.3">
      <c r="A13" s="52">
        <v>518</v>
      </c>
      <c r="B13" s="53" t="s">
        <v>18</v>
      </c>
      <c r="C13" s="55">
        <v>7</v>
      </c>
      <c r="D13" s="5">
        <v>450000</v>
      </c>
      <c r="E13" s="1">
        <v>410000</v>
      </c>
      <c r="F13" s="6">
        <f t="shared" si="14"/>
        <v>860000</v>
      </c>
      <c r="G13" s="2">
        <v>723271.69</v>
      </c>
      <c r="I13" s="99">
        <v>336000</v>
      </c>
      <c r="J13" s="99">
        <v>60000</v>
      </c>
      <c r="K13" s="99">
        <f t="shared" si="13"/>
        <v>396000</v>
      </c>
      <c r="L13" s="108">
        <v>389615.19</v>
      </c>
      <c r="M13" s="127">
        <v>1039037</v>
      </c>
      <c r="N13" s="127">
        <v>74550</v>
      </c>
      <c r="O13" s="127">
        <f t="shared" si="2"/>
        <v>1113587</v>
      </c>
      <c r="P13" s="128">
        <v>1480412.43</v>
      </c>
      <c r="Q13" s="96">
        <v>550957</v>
      </c>
      <c r="R13" s="96">
        <v>143946</v>
      </c>
      <c r="S13" s="96">
        <f t="shared" si="3"/>
        <v>694903</v>
      </c>
      <c r="T13" s="114">
        <v>779932.01</v>
      </c>
      <c r="U13" s="96">
        <v>370000</v>
      </c>
      <c r="V13" s="96">
        <v>23000</v>
      </c>
      <c r="W13" s="96">
        <f t="shared" si="4"/>
        <v>393000</v>
      </c>
      <c r="X13" s="97">
        <v>398431.29</v>
      </c>
      <c r="Y13" s="96">
        <v>520350</v>
      </c>
      <c r="Z13" s="96">
        <v>30900</v>
      </c>
      <c r="AA13" s="96">
        <f t="shared" si="15"/>
        <v>551250</v>
      </c>
      <c r="AB13" s="114">
        <v>486456.36</v>
      </c>
      <c r="AC13" s="96">
        <v>89031</v>
      </c>
      <c r="AD13" s="132">
        <v>30000</v>
      </c>
      <c r="AE13" s="143">
        <f t="shared" si="16"/>
        <v>119031</v>
      </c>
      <c r="AF13" s="141">
        <v>149177.81</v>
      </c>
      <c r="AG13" s="30">
        <v>1300000</v>
      </c>
      <c r="AH13" s="30">
        <v>94500</v>
      </c>
      <c r="AI13" s="6">
        <f t="shared" si="5"/>
        <v>1394500</v>
      </c>
      <c r="AJ13" s="2">
        <v>1368544.41</v>
      </c>
      <c r="AK13" s="37">
        <v>8000</v>
      </c>
      <c r="AL13" s="1"/>
      <c r="AM13" s="6">
        <f t="shared" si="6"/>
        <v>8000</v>
      </c>
      <c r="AN13" s="2">
        <v>26472.23</v>
      </c>
      <c r="AO13" s="5">
        <f>500+3000+2000</f>
        <v>5500</v>
      </c>
      <c r="AP13" s="1">
        <f>7000+1000+4000</f>
        <v>12000</v>
      </c>
      <c r="AQ13" s="6">
        <f t="shared" si="7"/>
        <v>17500</v>
      </c>
      <c r="AR13" s="2">
        <v>13540.71</v>
      </c>
      <c r="AS13" s="120">
        <v>330000</v>
      </c>
      <c r="AT13" s="117">
        <v>80000</v>
      </c>
      <c r="AU13" s="118">
        <v>410000</v>
      </c>
      <c r="AV13" s="119">
        <v>396061</v>
      </c>
      <c r="AW13" s="5"/>
      <c r="AX13" s="1">
        <f>45000+50000</f>
        <v>95000</v>
      </c>
      <c r="AY13" s="6">
        <f>AX13</f>
        <v>95000</v>
      </c>
      <c r="AZ13" s="2">
        <v>60795.16</v>
      </c>
      <c r="BA13" s="1">
        <f t="shared" si="8"/>
        <v>4998875</v>
      </c>
      <c r="BB13" s="1">
        <f t="shared" si="0"/>
        <v>1053896</v>
      </c>
      <c r="BC13" s="1">
        <f t="shared" si="0"/>
        <v>6052771</v>
      </c>
      <c r="BD13" s="1">
        <f t="shared" si="0"/>
        <v>6272710.29</v>
      </c>
      <c r="BE13" s="4">
        <f t="shared" si="9"/>
        <v>6272710.29</v>
      </c>
      <c r="BF13" s="4">
        <f t="shared" si="10"/>
        <v>0</v>
      </c>
      <c r="BJ13" s="4">
        <f t="shared" si="11"/>
        <v>1053896</v>
      </c>
      <c r="BL13" s="4">
        <f t="shared" si="12"/>
        <v>4998875</v>
      </c>
    </row>
    <row r="14" spans="1:64" ht="15" customHeight="1" thickBot="1" x14ac:dyDescent="0.3">
      <c r="A14" s="52">
        <v>521</v>
      </c>
      <c r="B14" s="53" t="s">
        <v>19</v>
      </c>
      <c r="C14" s="55">
        <v>8</v>
      </c>
      <c r="D14" s="5">
        <v>7170000</v>
      </c>
      <c r="E14" s="1">
        <v>660000</v>
      </c>
      <c r="F14" s="6">
        <f t="shared" si="14"/>
        <v>7830000</v>
      </c>
      <c r="G14" s="2">
        <v>7055109.1299999999</v>
      </c>
      <c r="I14" s="99">
        <v>3180000</v>
      </c>
      <c r="J14" s="99">
        <v>138500</v>
      </c>
      <c r="K14" s="99">
        <f t="shared" si="13"/>
        <v>3318500</v>
      </c>
      <c r="L14" s="108">
        <v>3163008.76</v>
      </c>
      <c r="M14" s="127">
        <v>6533707</v>
      </c>
      <c r="N14" s="127">
        <v>250000</v>
      </c>
      <c r="O14" s="127">
        <f t="shared" si="2"/>
        <v>6783707</v>
      </c>
      <c r="P14" s="128">
        <v>6452939</v>
      </c>
      <c r="Q14" s="1">
        <v>7162840</v>
      </c>
      <c r="R14" s="39">
        <v>88654</v>
      </c>
      <c r="S14" s="96">
        <f t="shared" si="3"/>
        <v>7251494</v>
      </c>
      <c r="T14" s="114">
        <v>6901558.0099999998</v>
      </c>
      <c r="U14" s="96">
        <v>2500000</v>
      </c>
      <c r="V14" s="96">
        <v>10000</v>
      </c>
      <c r="W14" s="96">
        <f t="shared" si="4"/>
        <v>2510000</v>
      </c>
      <c r="X14" s="97">
        <v>2331034.4700000002</v>
      </c>
      <c r="Y14" s="1">
        <v>5393453</v>
      </c>
      <c r="Z14" s="39">
        <v>180000</v>
      </c>
      <c r="AA14" s="96">
        <f>SUM(Y14:Z14)</f>
        <v>5573453</v>
      </c>
      <c r="AB14" s="114">
        <v>5225971.5599999996</v>
      </c>
      <c r="AC14" s="96">
        <v>2088341</v>
      </c>
      <c r="AD14" s="132">
        <v>57935</v>
      </c>
      <c r="AE14" s="143">
        <f t="shared" si="16"/>
        <v>2146276</v>
      </c>
      <c r="AF14" s="141">
        <v>1673580.53</v>
      </c>
      <c r="AG14" s="30">
        <v>4109200</v>
      </c>
      <c r="AH14" s="30">
        <v>909900</v>
      </c>
      <c r="AI14" s="6">
        <f t="shared" si="5"/>
        <v>5019100</v>
      </c>
      <c r="AJ14" s="34">
        <v>4225708.8</v>
      </c>
      <c r="AK14" s="39">
        <v>37000</v>
      </c>
      <c r="AL14" s="35">
        <v>4500</v>
      </c>
      <c r="AM14" s="6">
        <f t="shared" si="6"/>
        <v>41500</v>
      </c>
      <c r="AN14" s="2">
        <v>46205</v>
      </c>
      <c r="AO14" s="56">
        <v>43446</v>
      </c>
      <c r="AP14" s="58">
        <v>33700</v>
      </c>
      <c r="AQ14" s="6">
        <f t="shared" si="7"/>
        <v>77146</v>
      </c>
      <c r="AR14" s="2">
        <v>66470.289999999994</v>
      </c>
      <c r="AS14" s="117">
        <v>1784800</v>
      </c>
      <c r="AT14" s="117">
        <v>416000</v>
      </c>
      <c r="AU14" s="118">
        <v>2200800</v>
      </c>
      <c r="AV14" s="119">
        <v>2001102</v>
      </c>
      <c r="AW14" s="5"/>
      <c r="AX14" s="1">
        <v>260000</v>
      </c>
      <c r="AY14" s="6">
        <v>260000</v>
      </c>
      <c r="AZ14" s="2">
        <v>262694.64</v>
      </c>
      <c r="BA14" s="1">
        <f t="shared" si="8"/>
        <v>40002787</v>
      </c>
      <c r="BB14" s="1">
        <f t="shared" si="0"/>
        <v>3009189</v>
      </c>
      <c r="BC14" s="1">
        <f t="shared" si="0"/>
        <v>43011976</v>
      </c>
      <c r="BD14" s="1">
        <f t="shared" si="0"/>
        <v>39405382.189999998</v>
      </c>
      <c r="BE14" s="4">
        <f t="shared" si="9"/>
        <v>39405382.189999998</v>
      </c>
      <c r="BF14" s="4">
        <f t="shared" si="10"/>
        <v>0</v>
      </c>
      <c r="BJ14" s="4">
        <f t="shared" si="11"/>
        <v>3009189</v>
      </c>
      <c r="BL14" s="4">
        <f t="shared" si="12"/>
        <v>40002787</v>
      </c>
    </row>
    <row r="15" spans="1:64" ht="15" customHeight="1" x14ac:dyDescent="0.25">
      <c r="A15" s="52">
        <v>524</v>
      </c>
      <c r="B15" s="53" t="s">
        <v>20</v>
      </c>
      <c r="C15" s="55">
        <v>9</v>
      </c>
      <c r="D15" s="5">
        <f>SUM(D14*0.352)</f>
        <v>2523840</v>
      </c>
      <c r="E15" s="5">
        <f>SUM(E14*0.352)</f>
        <v>232320</v>
      </c>
      <c r="F15" s="5">
        <f>SUM(F14*0.352)</f>
        <v>2756160</v>
      </c>
      <c r="G15" s="2">
        <v>2383491.7200000002</v>
      </c>
      <c r="I15" s="99">
        <v>1119360</v>
      </c>
      <c r="J15" s="99">
        <v>45600</v>
      </c>
      <c r="K15" s="99">
        <f t="shared" si="13"/>
        <v>1164960</v>
      </c>
      <c r="L15" s="108">
        <v>1073834.68</v>
      </c>
      <c r="M15" s="127">
        <v>2298812</v>
      </c>
      <c r="N15" s="127">
        <v>88000</v>
      </c>
      <c r="O15" s="127">
        <f t="shared" si="2"/>
        <v>2386812</v>
      </c>
      <c r="P15" s="128">
        <v>2197499.16</v>
      </c>
      <c r="Q15" s="96">
        <v>2437813</v>
      </c>
      <c r="R15" s="96">
        <v>26866</v>
      </c>
      <c r="S15" s="96">
        <f t="shared" si="3"/>
        <v>2464679</v>
      </c>
      <c r="T15" s="114">
        <v>2344116.9300000002</v>
      </c>
      <c r="U15" s="96">
        <v>915200</v>
      </c>
      <c r="V15" s="96">
        <v>3500</v>
      </c>
      <c r="W15" s="96">
        <f t="shared" si="4"/>
        <v>918700</v>
      </c>
      <c r="X15" s="97">
        <v>790059.62</v>
      </c>
      <c r="Y15" s="96">
        <f>Y14*0.3421</f>
        <v>1845100.2713000001</v>
      </c>
      <c r="Z15" s="96">
        <f>Z14*0.3421</f>
        <v>61578</v>
      </c>
      <c r="AA15" s="96">
        <f t="shared" si="15"/>
        <v>1906678.2713000001</v>
      </c>
      <c r="AB15" s="114">
        <v>1787850</v>
      </c>
      <c r="AC15" s="96">
        <v>734203</v>
      </c>
      <c r="AD15" s="132">
        <v>20393</v>
      </c>
      <c r="AE15" s="143">
        <f t="shared" si="16"/>
        <v>754596</v>
      </c>
      <c r="AF15" s="141">
        <v>568099.83999999997</v>
      </c>
      <c r="AG15" s="30">
        <f>AG14*32.5%</f>
        <v>1335490</v>
      </c>
      <c r="AH15" s="30">
        <v>300300</v>
      </c>
      <c r="AI15" s="6">
        <f t="shared" si="5"/>
        <v>1635790</v>
      </c>
      <c r="AJ15" s="34">
        <v>1425472.12</v>
      </c>
      <c r="AK15" s="39">
        <f>AK14*32.5%</f>
        <v>12025</v>
      </c>
      <c r="AL15" s="36"/>
      <c r="AM15" s="6">
        <f t="shared" si="6"/>
        <v>12025</v>
      </c>
      <c r="AN15" s="2">
        <v>14969.44</v>
      </c>
      <c r="AO15" s="59">
        <v>14120</v>
      </c>
      <c r="AP15" s="59">
        <v>10960</v>
      </c>
      <c r="AQ15" s="6">
        <f t="shared" si="7"/>
        <v>25080</v>
      </c>
      <c r="AR15" s="2">
        <v>22263.05</v>
      </c>
      <c r="AS15" s="117">
        <v>610460</v>
      </c>
      <c r="AT15" s="117">
        <v>140200</v>
      </c>
      <c r="AU15" s="118">
        <v>750660</v>
      </c>
      <c r="AV15" s="119">
        <v>682495</v>
      </c>
      <c r="AW15" s="5"/>
      <c r="AX15" s="5">
        <v>88000</v>
      </c>
      <c r="AY15" s="6">
        <v>88000</v>
      </c>
      <c r="AZ15" s="2">
        <v>90140.51</v>
      </c>
      <c r="BA15" s="1">
        <f t="shared" si="8"/>
        <v>13846423.271299999</v>
      </c>
      <c r="BB15" s="1">
        <f t="shared" si="0"/>
        <v>1017717</v>
      </c>
      <c r="BC15" s="1">
        <f t="shared" si="0"/>
        <v>14864140.271299999</v>
      </c>
      <c r="BD15" s="1">
        <f t="shared" si="0"/>
        <v>13380292.07</v>
      </c>
      <c r="BE15" s="4">
        <f t="shared" si="9"/>
        <v>13380292.07</v>
      </c>
      <c r="BF15" s="4">
        <f t="shared" si="10"/>
        <v>0</v>
      </c>
      <c r="BJ15" s="4">
        <f t="shared" si="11"/>
        <v>1017717</v>
      </c>
      <c r="BL15" s="4">
        <f t="shared" si="12"/>
        <v>13846423.271299999</v>
      </c>
    </row>
    <row r="16" spans="1:64" s="57" customFormat="1" ht="15" customHeight="1" x14ac:dyDescent="0.25">
      <c r="A16" s="52">
        <v>525</v>
      </c>
      <c r="B16" s="53" t="s">
        <v>21</v>
      </c>
      <c r="C16" s="55">
        <v>10</v>
      </c>
      <c r="D16" s="5">
        <v>55000</v>
      </c>
      <c r="E16" s="1">
        <v>2000</v>
      </c>
      <c r="F16" s="1">
        <f t="shared" si="14"/>
        <v>57000</v>
      </c>
      <c r="G16" s="2">
        <v>52407.86</v>
      </c>
      <c r="H16" s="3"/>
      <c r="I16" s="99">
        <v>25000</v>
      </c>
      <c r="J16" s="99">
        <v>100</v>
      </c>
      <c r="K16" s="99">
        <f t="shared" si="13"/>
        <v>25100</v>
      </c>
      <c r="L16" s="136">
        <v>24101.4</v>
      </c>
      <c r="M16" s="127">
        <v>56929</v>
      </c>
      <c r="N16" s="127">
        <v>0</v>
      </c>
      <c r="O16" s="127">
        <f t="shared" si="2"/>
        <v>56929</v>
      </c>
      <c r="P16" s="128">
        <v>46732.59</v>
      </c>
      <c r="Q16" s="96">
        <v>50600</v>
      </c>
      <c r="R16" s="96">
        <v>0</v>
      </c>
      <c r="S16" s="96">
        <f t="shared" si="3"/>
        <v>50600</v>
      </c>
      <c r="T16" s="114">
        <v>48191.23</v>
      </c>
      <c r="U16" s="96">
        <v>18000</v>
      </c>
      <c r="V16" s="96">
        <v>0</v>
      </c>
      <c r="W16" s="96">
        <f t="shared" si="4"/>
        <v>18000</v>
      </c>
      <c r="X16" s="97">
        <v>17287.79</v>
      </c>
      <c r="Y16" s="96">
        <f>0.01*Y14</f>
        <v>53934.53</v>
      </c>
      <c r="Z16" s="96">
        <f>0.01*Z14</f>
        <v>1800</v>
      </c>
      <c r="AA16" s="96">
        <f t="shared" si="15"/>
        <v>55734.53</v>
      </c>
      <c r="AB16" s="114">
        <v>49224.98</v>
      </c>
      <c r="AC16" s="96">
        <v>12923</v>
      </c>
      <c r="AD16" s="132">
        <v>642</v>
      </c>
      <c r="AE16" s="143">
        <f t="shared" si="16"/>
        <v>13565</v>
      </c>
      <c r="AF16" s="141">
        <v>13659.05</v>
      </c>
      <c r="AG16" s="57">
        <v>66000</v>
      </c>
      <c r="AH16" s="57">
        <v>800</v>
      </c>
      <c r="AI16" s="6">
        <f t="shared" si="5"/>
        <v>66800</v>
      </c>
      <c r="AJ16" s="34">
        <v>27472.84</v>
      </c>
      <c r="AK16" s="39">
        <v>600</v>
      </c>
      <c r="AL16" s="35"/>
      <c r="AM16" s="6">
        <f t="shared" si="6"/>
        <v>600</v>
      </c>
      <c r="AN16" s="2">
        <v>0</v>
      </c>
      <c r="AO16" s="5"/>
      <c r="AP16" s="1"/>
      <c r="AQ16" s="6">
        <f t="shared" si="7"/>
        <v>0</v>
      </c>
      <c r="AR16" s="2">
        <v>460.02</v>
      </c>
      <c r="AS16" s="117">
        <v>14700</v>
      </c>
      <c r="AT16" s="117">
        <v>1650</v>
      </c>
      <c r="AU16" s="118">
        <v>16350</v>
      </c>
      <c r="AV16" s="119">
        <v>15235</v>
      </c>
      <c r="AW16" s="5"/>
      <c r="AX16" s="1">
        <v>2100</v>
      </c>
      <c r="AY16" s="6">
        <v>2100</v>
      </c>
      <c r="AZ16" s="2">
        <v>2579.08</v>
      </c>
      <c r="BA16" s="1">
        <f t="shared" si="8"/>
        <v>353686.53</v>
      </c>
      <c r="BB16" s="1">
        <f t="shared" si="0"/>
        <v>9092</v>
      </c>
      <c r="BC16" s="1">
        <f t="shared" si="0"/>
        <v>362778.53</v>
      </c>
      <c r="BD16" s="1">
        <f t="shared" si="0"/>
        <v>297351.84000000008</v>
      </c>
      <c r="BE16" s="4">
        <f t="shared" si="9"/>
        <v>297351.84000000008</v>
      </c>
      <c r="BF16" s="4">
        <f t="shared" si="10"/>
        <v>0</v>
      </c>
      <c r="BJ16" s="4">
        <f t="shared" si="11"/>
        <v>9092</v>
      </c>
      <c r="BL16" s="4">
        <f t="shared" si="12"/>
        <v>353686.53</v>
      </c>
    </row>
    <row r="17" spans="1:64" ht="15" customHeight="1" x14ac:dyDescent="0.25">
      <c r="A17" s="52">
        <v>527</v>
      </c>
      <c r="B17" s="53" t="s">
        <v>22</v>
      </c>
      <c r="C17" s="55">
        <v>11</v>
      </c>
      <c r="D17" s="5">
        <v>250000</v>
      </c>
      <c r="E17" s="1">
        <v>12000</v>
      </c>
      <c r="F17" s="1">
        <f t="shared" si="14"/>
        <v>262000</v>
      </c>
      <c r="G17" s="2">
        <v>219779.97</v>
      </c>
      <c r="I17" s="99">
        <v>183750</v>
      </c>
      <c r="J17" s="99">
        <v>2050</v>
      </c>
      <c r="K17" s="99">
        <f t="shared" si="13"/>
        <v>185800</v>
      </c>
      <c r="L17" s="136">
        <v>127761.91</v>
      </c>
      <c r="M17" s="127">
        <v>344272</v>
      </c>
      <c r="N17" s="127">
        <v>0</v>
      </c>
      <c r="O17" s="127">
        <f t="shared" si="2"/>
        <v>344272</v>
      </c>
      <c r="P17" s="128">
        <v>218996.57</v>
      </c>
      <c r="Q17" s="96">
        <v>258911</v>
      </c>
      <c r="R17" s="96">
        <v>165</v>
      </c>
      <c r="S17" s="96">
        <f t="shared" si="3"/>
        <v>259076</v>
      </c>
      <c r="T17" s="114">
        <v>246739.68</v>
      </c>
      <c r="U17" s="96">
        <v>75000</v>
      </c>
      <c r="V17" s="96">
        <v>0</v>
      </c>
      <c r="W17" s="96">
        <f t="shared" si="4"/>
        <v>75000</v>
      </c>
      <c r="X17" s="97">
        <v>76651.67</v>
      </c>
      <c r="Y17" s="96">
        <f>0.033*Y14</f>
        <v>177983.94900000002</v>
      </c>
      <c r="Z17" s="96">
        <f>0.033*Z14</f>
        <v>5940</v>
      </c>
      <c r="AA17" s="96">
        <f t="shared" si="15"/>
        <v>183923.94900000002</v>
      </c>
      <c r="AB17" s="114">
        <v>174833.16</v>
      </c>
      <c r="AC17" s="96">
        <v>51936</v>
      </c>
      <c r="AD17" s="132"/>
      <c r="AE17" s="143">
        <f t="shared" si="16"/>
        <v>51936</v>
      </c>
      <c r="AF17" s="141">
        <v>44604.72</v>
      </c>
      <c r="AG17" s="30">
        <v>170000</v>
      </c>
      <c r="AH17" s="30">
        <v>12800</v>
      </c>
      <c r="AI17" s="6">
        <f t="shared" si="5"/>
        <v>182800</v>
      </c>
      <c r="AJ17" s="34">
        <v>147725.14000000001</v>
      </c>
      <c r="AK17" s="39">
        <f>AK14*1.5%</f>
        <v>555</v>
      </c>
      <c r="AL17" s="35"/>
      <c r="AM17" s="6">
        <f t="shared" si="6"/>
        <v>555</v>
      </c>
      <c r="AN17" s="2">
        <v>194.79</v>
      </c>
      <c r="AO17" s="5">
        <v>434</v>
      </c>
      <c r="AP17" s="1">
        <v>340</v>
      </c>
      <c r="AQ17" s="6">
        <f t="shared" si="7"/>
        <v>774</v>
      </c>
      <c r="AR17" s="2">
        <v>4085.94</v>
      </c>
      <c r="AS17" s="117">
        <v>106000</v>
      </c>
      <c r="AT17" s="117">
        <v>15000</v>
      </c>
      <c r="AU17" s="118">
        <v>121000</v>
      </c>
      <c r="AV17" s="119">
        <v>111962</v>
      </c>
      <c r="AW17" s="5"/>
      <c r="AX17" s="1">
        <v>10000</v>
      </c>
      <c r="AY17" s="6">
        <v>10000</v>
      </c>
      <c r="AZ17" s="2">
        <v>25610.09</v>
      </c>
      <c r="BA17" s="1">
        <f t="shared" si="8"/>
        <v>1618841.949</v>
      </c>
      <c r="BB17" s="1">
        <f t="shared" si="0"/>
        <v>58295</v>
      </c>
      <c r="BC17" s="1">
        <f t="shared" si="0"/>
        <v>1677136.949</v>
      </c>
      <c r="BD17" s="1">
        <f t="shared" si="0"/>
        <v>1398945.64</v>
      </c>
      <c r="BE17" s="4">
        <f t="shared" si="9"/>
        <v>1398945.64</v>
      </c>
      <c r="BF17" s="4">
        <f t="shared" si="10"/>
        <v>0</v>
      </c>
      <c r="BJ17" s="4">
        <f t="shared" si="11"/>
        <v>58295</v>
      </c>
      <c r="BL17" s="4">
        <f t="shared" si="12"/>
        <v>1618841.949</v>
      </c>
    </row>
    <row r="18" spans="1:64" ht="15" customHeight="1" x14ac:dyDescent="0.25">
      <c r="A18" s="52">
        <v>528</v>
      </c>
      <c r="B18" s="53" t="s">
        <v>23</v>
      </c>
      <c r="C18" s="55">
        <v>12</v>
      </c>
      <c r="D18" s="5">
        <v>0</v>
      </c>
      <c r="E18" s="1">
        <v>0</v>
      </c>
      <c r="F18" s="1">
        <f t="shared" si="14"/>
        <v>0</v>
      </c>
      <c r="G18" s="2">
        <v>0</v>
      </c>
      <c r="I18" s="100">
        <v>0</v>
      </c>
      <c r="J18" s="100">
        <v>0</v>
      </c>
      <c r="K18" s="101">
        <v>0</v>
      </c>
      <c r="L18" s="136">
        <v>137.29</v>
      </c>
      <c r="M18" s="127">
        <v>3200</v>
      </c>
      <c r="N18" s="127">
        <v>0</v>
      </c>
      <c r="O18" s="127">
        <f t="shared" si="2"/>
        <v>3200</v>
      </c>
      <c r="P18" s="128">
        <v>2520.66</v>
      </c>
      <c r="Q18" s="96">
        <v>0</v>
      </c>
      <c r="R18" s="96">
        <v>0</v>
      </c>
      <c r="S18" s="96">
        <f t="shared" si="3"/>
        <v>0</v>
      </c>
      <c r="T18" s="114">
        <v>0</v>
      </c>
      <c r="U18" s="96">
        <v>0</v>
      </c>
      <c r="V18" s="96">
        <v>0</v>
      </c>
      <c r="W18" s="96">
        <f t="shared" si="4"/>
        <v>0</v>
      </c>
      <c r="X18" s="97">
        <v>0</v>
      </c>
      <c r="Y18" s="96"/>
      <c r="Z18" s="96"/>
      <c r="AA18" s="96">
        <f t="shared" si="15"/>
        <v>0</v>
      </c>
      <c r="AB18" s="114">
        <v>0</v>
      </c>
      <c r="AC18" s="96">
        <v>100</v>
      </c>
      <c r="AD18" s="132">
        <v>0</v>
      </c>
      <c r="AE18" s="143">
        <f t="shared" si="16"/>
        <v>100</v>
      </c>
      <c r="AF18" s="141">
        <v>92.13</v>
      </c>
      <c r="AG18" s="30">
        <v>0</v>
      </c>
      <c r="AH18" s="30"/>
      <c r="AI18" s="6">
        <f t="shared" si="5"/>
        <v>0</v>
      </c>
      <c r="AJ18" s="2">
        <v>0</v>
      </c>
      <c r="AK18" s="38"/>
      <c r="AL18" s="1"/>
      <c r="AM18" s="6">
        <f t="shared" si="6"/>
        <v>0</v>
      </c>
      <c r="AN18" s="2"/>
      <c r="AO18" s="5"/>
      <c r="AP18" s="1"/>
      <c r="AQ18" s="6">
        <f t="shared" si="7"/>
        <v>0</v>
      </c>
      <c r="AR18" s="2">
        <v>0</v>
      </c>
      <c r="AS18" s="117">
        <v>0</v>
      </c>
      <c r="AT18" s="117">
        <v>0</v>
      </c>
      <c r="AU18" s="118">
        <v>0</v>
      </c>
      <c r="AV18" s="119">
        <v>0</v>
      </c>
      <c r="AW18" s="5"/>
      <c r="AX18" s="1">
        <v>0</v>
      </c>
      <c r="AY18" s="6">
        <v>0</v>
      </c>
      <c r="AZ18" s="2">
        <v>0</v>
      </c>
      <c r="BA18" s="1">
        <f t="shared" si="8"/>
        <v>3300</v>
      </c>
      <c r="BB18" s="1">
        <f t="shared" si="0"/>
        <v>0</v>
      </c>
      <c r="BC18" s="1">
        <f t="shared" si="0"/>
        <v>3300</v>
      </c>
      <c r="BD18" s="1">
        <f t="shared" si="0"/>
        <v>2750.08</v>
      </c>
      <c r="BE18" s="4">
        <f t="shared" si="9"/>
        <v>2750.08</v>
      </c>
      <c r="BF18" s="4">
        <f t="shared" si="10"/>
        <v>0</v>
      </c>
      <c r="BJ18" s="4">
        <f t="shared" si="11"/>
        <v>0</v>
      </c>
      <c r="BL18" s="4">
        <f t="shared" si="12"/>
        <v>3300</v>
      </c>
    </row>
    <row r="19" spans="1:64" ht="15" customHeight="1" x14ac:dyDescent="0.25">
      <c r="A19" s="52">
        <v>531</v>
      </c>
      <c r="B19" s="53" t="s">
        <v>24</v>
      </c>
      <c r="C19" s="55">
        <v>13</v>
      </c>
      <c r="D19" s="5">
        <v>0</v>
      </c>
      <c r="E19" s="1">
        <v>1334</v>
      </c>
      <c r="F19" s="1">
        <f t="shared" si="14"/>
        <v>1334</v>
      </c>
      <c r="G19" s="2">
        <v>1334.54</v>
      </c>
      <c r="I19" s="99">
        <v>0</v>
      </c>
      <c r="J19" s="99">
        <v>350</v>
      </c>
      <c r="K19" s="99">
        <f t="shared" ref="K19:K44" si="17">I19+J19</f>
        <v>350</v>
      </c>
      <c r="L19" s="136">
        <v>339.79</v>
      </c>
      <c r="M19" s="127">
        <v>0</v>
      </c>
      <c r="N19" s="127">
        <v>430</v>
      </c>
      <c r="O19" s="127">
        <f t="shared" si="2"/>
        <v>430</v>
      </c>
      <c r="P19" s="128">
        <v>171.22</v>
      </c>
      <c r="Q19" s="39">
        <v>0</v>
      </c>
      <c r="R19" s="96">
        <v>180</v>
      </c>
      <c r="S19" s="96">
        <f t="shared" si="3"/>
        <v>180</v>
      </c>
      <c r="T19" s="114">
        <v>183.04</v>
      </c>
      <c r="U19" s="39">
        <v>0</v>
      </c>
      <c r="V19" s="96">
        <v>0</v>
      </c>
      <c r="W19" s="96">
        <f t="shared" si="4"/>
        <v>0</v>
      </c>
      <c r="X19" s="97">
        <v>0</v>
      </c>
      <c r="Y19" s="39"/>
      <c r="Z19" s="96">
        <v>100</v>
      </c>
      <c r="AA19" s="96">
        <f t="shared" si="15"/>
        <v>100</v>
      </c>
      <c r="AB19" s="114">
        <v>0</v>
      </c>
      <c r="AC19" s="96"/>
      <c r="AD19" s="132"/>
      <c r="AE19" s="143"/>
      <c r="AF19" s="141">
        <v>0</v>
      </c>
      <c r="AG19" s="5">
        <v>0</v>
      </c>
      <c r="AH19" s="1">
        <v>500</v>
      </c>
      <c r="AI19" s="6">
        <f t="shared" si="5"/>
        <v>500</v>
      </c>
      <c r="AJ19" s="2">
        <v>414</v>
      </c>
      <c r="AK19" s="5"/>
      <c r="AL19" s="1"/>
      <c r="AM19" s="6">
        <f t="shared" si="6"/>
        <v>0</v>
      </c>
      <c r="AN19" s="2"/>
      <c r="AO19" s="5"/>
      <c r="AP19" s="1"/>
      <c r="AQ19" s="6">
        <f t="shared" si="7"/>
        <v>0</v>
      </c>
      <c r="AR19" s="2">
        <v>0</v>
      </c>
      <c r="AS19" s="117">
        <v>0</v>
      </c>
      <c r="AT19" s="117">
        <v>400</v>
      </c>
      <c r="AU19" s="118">
        <v>400</v>
      </c>
      <c r="AV19" s="119">
        <v>396</v>
      </c>
      <c r="AW19" s="5"/>
      <c r="AX19" s="1">
        <v>782</v>
      </c>
      <c r="AY19" s="6">
        <v>782</v>
      </c>
      <c r="AZ19" s="2">
        <v>454.2</v>
      </c>
      <c r="BA19" s="1">
        <f t="shared" si="8"/>
        <v>0</v>
      </c>
      <c r="BB19" s="1">
        <f t="shared" si="0"/>
        <v>4076</v>
      </c>
      <c r="BC19" s="1">
        <f t="shared" si="0"/>
        <v>4076</v>
      </c>
      <c r="BD19" s="1">
        <f t="shared" si="0"/>
        <v>3292.79</v>
      </c>
      <c r="BE19" s="4">
        <f t="shared" si="9"/>
        <v>3292.79</v>
      </c>
      <c r="BF19" s="4">
        <f t="shared" si="10"/>
        <v>0</v>
      </c>
      <c r="BJ19" s="4">
        <f t="shared" si="11"/>
        <v>4076</v>
      </c>
      <c r="BL19" s="4">
        <f t="shared" si="12"/>
        <v>0</v>
      </c>
    </row>
    <row r="20" spans="1:64" ht="15" customHeight="1" x14ac:dyDescent="0.25">
      <c r="A20" s="52">
        <v>532</v>
      </c>
      <c r="B20" s="53" t="s">
        <v>25</v>
      </c>
      <c r="C20" s="55">
        <v>14</v>
      </c>
      <c r="D20" s="5">
        <v>1693</v>
      </c>
      <c r="E20" s="1">
        <v>5173</v>
      </c>
      <c r="F20" s="1">
        <f t="shared" si="14"/>
        <v>6866</v>
      </c>
      <c r="G20" s="2">
        <v>6865.6</v>
      </c>
      <c r="I20" s="99">
        <v>0</v>
      </c>
      <c r="J20" s="99">
        <v>2340</v>
      </c>
      <c r="K20" s="99">
        <f t="shared" si="17"/>
        <v>2340</v>
      </c>
      <c r="L20" s="136">
        <v>2011.48</v>
      </c>
      <c r="M20" s="127">
        <v>0</v>
      </c>
      <c r="N20" s="127">
        <v>3800</v>
      </c>
      <c r="O20" s="127">
        <f t="shared" si="2"/>
        <v>3800</v>
      </c>
      <c r="P20" s="128">
        <v>4504.55</v>
      </c>
      <c r="Q20" s="96">
        <v>0</v>
      </c>
      <c r="R20" s="96">
        <v>368</v>
      </c>
      <c r="S20" s="96">
        <f t="shared" si="3"/>
        <v>368</v>
      </c>
      <c r="T20" s="114">
        <v>367.55</v>
      </c>
      <c r="U20" s="96">
        <v>0</v>
      </c>
      <c r="V20" s="96">
        <v>1000</v>
      </c>
      <c r="W20" s="96">
        <f t="shared" si="4"/>
        <v>1000</v>
      </c>
      <c r="X20" s="97">
        <v>1095.8900000000001</v>
      </c>
      <c r="Y20" s="96">
        <v>3130</v>
      </c>
      <c r="Z20" s="96">
        <v>800</v>
      </c>
      <c r="AA20" s="96">
        <f t="shared" si="15"/>
        <v>3930</v>
      </c>
      <c r="AB20" s="114">
        <v>3893.69</v>
      </c>
      <c r="AC20" s="96">
        <v>4535</v>
      </c>
      <c r="AD20" s="132"/>
      <c r="AE20" s="143">
        <f t="shared" si="16"/>
        <v>4535</v>
      </c>
      <c r="AF20" s="141">
        <v>4535.2700000000004</v>
      </c>
      <c r="AG20" s="5">
        <v>26400</v>
      </c>
      <c r="AH20" s="1"/>
      <c r="AI20" s="6">
        <f t="shared" si="5"/>
        <v>26400</v>
      </c>
      <c r="AJ20" s="2">
        <v>24315.919999999998</v>
      </c>
      <c r="AK20" s="5"/>
      <c r="AL20" s="1"/>
      <c r="AM20" s="6">
        <f t="shared" si="6"/>
        <v>0</v>
      </c>
      <c r="AN20" s="2"/>
      <c r="AO20" s="5">
        <v>11000</v>
      </c>
      <c r="AP20" s="1"/>
      <c r="AQ20" s="6">
        <f t="shared" si="7"/>
        <v>11000</v>
      </c>
      <c r="AR20" s="2">
        <v>13886.67</v>
      </c>
      <c r="AS20" s="117">
        <v>167557</v>
      </c>
      <c r="AT20" s="120">
        <v>35000</v>
      </c>
      <c r="AU20" s="118">
        <v>202557</v>
      </c>
      <c r="AV20" s="121">
        <v>196753</v>
      </c>
      <c r="AW20" s="5"/>
      <c r="AX20" s="1">
        <v>9307</v>
      </c>
      <c r="AY20" s="6">
        <v>9307</v>
      </c>
      <c r="AZ20" s="2">
        <v>9306.92</v>
      </c>
      <c r="BA20" s="1">
        <f t="shared" si="8"/>
        <v>214315</v>
      </c>
      <c r="BB20" s="1">
        <f t="shared" si="0"/>
        <v>57788</v>
      </c>
      <c r="BC20" s="1">
        <f t="shared" si="0"/>
        <v>272103</v>
      </c>
      <c r="BD20" s="1">
        <f t="shared" si="0"/>
        <v>267536.53999999998</v>
      </c>
      <c r="BE20" s="4">
        <f t="shared" si="9"/>
        <v>267536.53999999998</v>
      </c>
      <c r="BF20" s="4">
        <f t="shared" si="10"/>
        <v>0</v>
      </c>
      <c r="BJ20" s="4">
        <f t="shared" si="11"/>
        <v>57788</v>
      </c>
      <c r="BL20" s="4">
        <f t="shared" si="12"/>
        <v>214315</v>
      </c>
    </row>
    <row r="21" spans="1:64" ht="15" customHeight="1" x14ac:dyDescent="0.25">
      <c r="A21" s="52">
        <v>538</v>
      </c>
      <c r="B21" s="53" t="s">
        <v>26</v>
      </c>
      <c r="C21" s="55">
        <v>15</v>
      </c>
      <c r="D21" s="5">
        <v>13300</v>
      </c>
      <c r="E21" s="1">
        <v>9900</v>
      </c>
      <c r="F21" s="1">
        <f t="shared" si="14"/>
        <v>23200</v>
      </c>
      <c r="G21" s="2">
        <v>23092.38</v>
      </c>
      <c r="I21" s="99">
        <v>5500</v>
      </c>
      <c r="J21" s="99">
        <v>200</v>
      </c>
      <c r="K21" s="99">
        <f t="shared" si="17"/>
        <v>5700</v>
      </c>
      <c r="L21" s="136">
        <v>5829.75</v>
      </c>
      <c r="M21" s="127">
        <v>29056</v>
      </c>
      <c r="N21" s="127">
        <v>800</v>
      </c>
      <c r="O21" s="127">
        <f t="shared" si="2"/>
        <v>29856</v>
      </c>
      <c r="P21" s="128">
        <v>27788.880000000001</v>
      </c>
      <c r="Q21" s="96">
        <v>32580</v>
      </c>
      <c r="R21" s="96">
        <v>450</v>
      </c>
      <c r="S21" s="96">
        <f t="shared" si="3"/>
        <v>33030</v>
      </c>
      <c r="T21" s="114">
        <v>32999.11</v>
      </c>
      <c r="U21" s="96">
        <v>8000</v>
      </c>
      <c r="V21" s="96">
        <v>500</v>
      </c>
      <c r="W21" s="96">
        <f t="shared" si="4"/>
        <v>8500</v>
      </c>
      <c r="X21" s="97">
        <v>8917.2099999999991</v>
      </c>
      <c r="Y21" s="96">
        <v>26000</v>
      </c>
      <c r="Z21" s="96"/>
      <c r="AA21" s="96">
        <f t="shared" si="15"/>
        <v>26000</v>
      </c>
      <c r="AB21" s="114">
        <v>25683.38</v>
      </c>
      <c r="AC21" s="96">
        <v>6901</v>
      </c>
      <c r="AD21" s="132">
        <v>0</v>
      </c>
      <c r="AE21" s="143">
        <f t="shared" si="16"/>
        <v>6901</v>
      </c>
      <c r="AF21" s="141">
        <v>5612.34</v>
      </c>
      <c r="AG21" s="5">
        <v>16900</v>
      </c>
      <c r="AH21" s="1">
        <v>3100</v>
      </c>
      <c r="AI21" s="6">
        <f t="shared" si="5"/>
        <v>20000</v>
      </c>
      <c r="AJ21" s="2">
        <v>20549.2</v>
      </c>
      <c r="AK21" s="5"/>
      <c r="AL21" s="1"/>
      <c r="AM21" s="6">
        <f t="shared" si="6"/>
        <v>0</v>
      </c>
      <c r="AN21" s="2"/>
      <c r="AO21" s="5"/>
      <c r="AP21" s="1"/>
      <c r="AQ21" s="6">
        <f t="shared" si="7"/>
        <v>0</v>
      </c>
      <c r="AR21" s="2">
        <v>8.3000000000000007</v>
      </c>
      <c r="AS21" s="117">
        <v>13900</v>
      </c>
      <c r="AT21" s="117">
        <v>5000</v>
      </c>
      <c r="AU21" s="118">
        <v>18900</v>
      </c>
      <c r="AV21" s="119">
        <v>18956</v>
      </c>
      <c r="AW21" s="5"/>
      <c r="AX21" s="1">
        <v>1100</v>
      </c>
      <c r="AY21" s="6">
        <v>1100</v>
      </c>
      <c r="AZ21" s="2">
        <v>1028.43</v>
      </c>
      <c r="BA21" s="1">
        <f t="shared" si="8"/>
        <v>152137</v>
      </c>
      <c r="BB21" s="1">
        <f t="shared" si="0"/>
        <v>21050</v>
      </c>
      <c r="BC21" s="1">
        <f t="shared" si="0"/>
        <v>173187</v>
      </c>
      <c r="BD21" s="1">
        <f t="shared" si="0"/>
        <v>170464.97999999998</v>
      </c>
      <c r="BE21" s="4">
        <f t="shared" si="9"/>
        <v>170464.97999999998</v>
      </c>
      <c r="BF21" s="4">
        <f t="shared" si="10"/>
        <v>0</v>
      </c>
      <c r="BJ21" s="4">
        <f t="shared" si="11"/>
        <v>21050</v>
      </c>
      <c r="BL21" s="4">
        <f t="shared" si="12"/>
        <v>152137</v>
      </c>
    </row>
    <row r="22" spans="1:64" ht="17.25" customHeight="1" x14ac:dyDescent="0.25">
      <c r="A22" s="52">
        <v>541</v>
      </c>
      <c r="B22" s="53" t="s">
        <v>27</v>
      </c>
      <c r="C22" s="55">
        <v>16</v>
      </c>
      <c r="D22" s="5">
        <v>0</v>
      </c>
      <c r="E22" s="1">
        <v>0</v>
      </c>
      <c r="F22" s="1">
        <f t="shared" si="14"/>
        <v>0</v>
      </c>
      <c r="G22" s="2">
        <v>0</v>
      </c>
      <c r="I22" s="18"/>
      <c r="J22" s="18"/>
      <c r="K22" s="102">
        <f t="shared" si="17"/>
        <v>0</v>
      </c>
      <c r="L22" s="136">
        <v>10</v>
      </c>
      <c r="M22" s="127">
        <v>0</v>
      </c>
      <c r="N22" s="127">
        <v>0</v>
      </c>
      <c r="O22" s="127">
        <f t="shared" si="2"/>
        <v>0</v>
      </c>
      <c r="P22" s="128">
        <v>0</v>
      </c>
      <c r="Q22" s="96">
        <v>0</v>
      </c>
      <c r="R22" s="96">
        <v>0</v>
      </c>
      <c r="S22" s="96">
        <f t="shared" si="3"/>
        <v>0</v>
      </c>
      <c r="T22" s="114">
        <v>0</v>
      </c>
      <c r="U22" s="96">
        <v>0</v>
      </c>
      <c r="V22" s="96">
        <v>0</v>
      </c>
      <c r="W22" s="96">
        <f t="shared" si="4"/>
        <v>0</v>
      </c>
      <c r="X22" s="97">
        <v>0</v>
      </c>
      <c r="Y22" s="96"/>
      <c r="Z22" s="96"/>
      <c r="AA22" s="96">
        <f t="shared" si="15"/>
        <v>0</v>
      </c>
      <c r="AB22" s="114">
        <v>0</v>
      </c>
      <c r="AC22" s="96"/>
      <c r="AD22" s="132"/>
      <c r="AE22" s="143"/>
      <c r="AF22" s="141">
        <v>0</v>
      </c>
      <c r="AG22" s="5"/>
      <c r="AH22" s="1"/>
      <c r="AI22" s="6">
        <f t="shared" si="5"/>
        <v>0</v>
      </c>
      <c r="AJ22" s="2">
        <v>0</v>
      </c>
      <c r="AK22" s="5"/>
      <c r="AL22" s="1"/>
      <c r="AM22" s="6">
        <f t="shared" si="6"/>
        <v>0</v>
      </c>
      <c r="AN22" s="2"/>
      <c r="AO22" s="5"/>
      <c r="AP22" s="1"/>
      <c r="AQ22" s="6">
        <f t="shared" si="7"/>
        <v>0</v>
      </c>
      <c r="AR22" s="2"/>
      <c r="AS22" s="117">
        <v>0</v>
      </c>
      <c r="AT22" s="117">
        <v>0</v>
      </c>
      <c r="AU22" s="118">
        <v>0</v>
      </c>
      <c r="AV22" s="119">
        <v>0</v>
      </c>
      <c r="AW22" s="5"/>
      <c r="AX22" s="1">
        <v>0</v>
      </c>
      <c r="AY22" s="6">
        <v>0</v>
      </c>
      <c r="AZ22" s="2">
        <v>0</v>
      </c>
      <c r="BA22" s="1">
        <f t="shared" si="8"/>
        <v>0</v>
      </c>
      <c r="BB22" s="1">
        <f t="shared" si="0"/>
        <v>0</v>
      </c>
      <c r="BC22" s="1">
        <f t="shared" si="0"/>
        <v>0</v>
      </c>
      <c r="BD22" s="1">
        <f t="shared" si="0"/>
        <v>10</v>
      </c>
      <c r="BE22" s="4">
        <f t="shared" si="9"/>
        <v>10</v>
      </c>
      <c r="BF22" s="4">
        <f t="shared" si="10"/>
        <v>0</v>
      </c>
      <c r="BJ22" s="4">
        <f t="shared" si="11"/>
        <v>0</v>
      </c>
      <c r="BL22" s="4">
        <f t="shared" si="12"/>
        <v>0</v>
      </c>
    </row>
    <row r="23" spans="1:64" ht="18" customHeight="1" x14ac:dyDescent="0.25">
      <c r="A23" s="52">
        <v>542</v>
      </c>
      <c r="B23" s="53" t="s">
        <v>28</v>
      </c>
      <c r="C23" s="55">
        <v>17</v>
      </c>
      <c r="D23" s="5">
        <v>0</v>
      </c>
      <c r="E23" s="1">
        <v>0</v>
      </c>
      <c r="F23" s="1">
        <f t="shared" si="14"/>
        <v>0</v>
      </c>
      <c r="G23" s="2">
        <v>2300</v>
      </c>
      <c r="I23" s="18"/>
      <c r="J23" s="18"/>
      <c r="K23" s="102">
        <f t="shared" si="17"/>
        <v>0</v>
      </c>
      <c r="L23" s="137"/>
      <c r="M23" s="127">
        <v>0</v>
      </c>
      <c r="N23" s="127">
        <v>0</v>
      </c>
      <c r="O23" s="127">
        <f t="shared" si="2"/>
        <v>0</v>
      </c>
      <c r="P23" s="128">
        <v>92.68</v>
      </c>
      <c r="Q23" s="96">
        <v>0</v>
      </c>
      <c r="R23" s="96">
        <v>0</v>
      </c>
      <c r="S23" s="96">
        <f t="shared" si="3"/>
        <v>0</v>
      </c>
      <c r="T23" s="114">
        <v>0</v>
      </c>
      <c r="U23" s="96">
        <v>0</v>
      </c>
      <c r="V23" s="96">
        <v>0</v>
      </c>
      <c r="W23" s="96">
        <f t="shared" si="4"/>
        <v>0</v>
      </c>
      <c r="X23" s="97">
        <v>0</v>
      </c>
      <c r="Y23" s="96"/>
      <c r="Z23" s="96"/>
      <c r="AA23" s="96">
        <f t="shared" si="15"/>
        <v>0</v>
      </c>
      <c r="AB23" s="114">
        <v>0</v>
      </c>
      <c r="AC23" s="96"/>
      <c r="AD23" s="132"/>
      <c r="AE23" s="143">
        <f t="shared" si="16"/>
        <v>0</v>
      </c>
      <c r="AF23" s="141">
        <v>17.100000000000001</v>
      </c>
      <c r="AG23" s="5"/>
      <c r="AH23" s="1"/>
      <c r="AI23" s="6">
        <f t="shared" si="5"/>
        <v>0</v>
      </c>
      <c r="AJ23" s="2">
        <v>1176.26</v>
      </c>
      <c r="AK23" s="5"/>
      <c r="AL23" s="1"/>
      <c r="AM23" s="6">
        <f t="shared" si="6"/>
        <v>0</v>
      </c>
      <c r="AN23" s="2"/>
      <c r="AO23" s="5"/>
      <c r="AP23" s="1"/>
      <c r="AQ23" s="6">
        <f t="shared" si="7"/>
        <v>0</v>
      </c>
      <c r="AR23" s="2"/>
      <c r="AS23" s="117">
        <v>0</v>
      </c>
      <c r="AT23" s="117">
        <v>0</v>
      </c>
      <c r="AU23" s="118">
        <v>0</v>
      </c>
      <c r="AV23" s="119">
        <v>0</v>
      </c>
      <c r="AW23" s="5"/>
      <c r="AX23" s="1">
        <v>0</v>
      </c>
      <c r="AY23" s="6">
        <v>0</v>
      </c>
      <c r="AZ23" s="2"/>
      <c r="BA23" s="1">
        <f t="shared" si="8"/>
        <v>0</v>
      </c>
      <c r="BB23" s="1">
        <f t="shared" si="8"/>
        <v>0</v>
      </c>
      <c r="BC23" s="1">
        <f t="shared" si="8"/>
        <v>0</v>
      </c>
      <c r="BD23" s="1">
        <f t="shared" si="8"/>
        <v>3586.04</v>
      </c>
      <c r="BE23" s="4">
        <f t="shared" si="9"/>
        <v>3586.04</v>
      </c>
      <c r="BF23" s="4">
        <f t="shared" si="10"/>
        <v>0</v>
      </c>
      <c r="BJ23" s="4">
        <f t="shared" si="11"/>
        <v>0</v>
      </c>
      <c r="BL23" s="4">
        <f t="shared" si="12"/>
        <v>0</v>
      </c>
    </row>
    <row r="24" spans="1:64" ht="15" customHeight="1" x14ac:dyDescent="0.25">
      <c r="A24" s="52">
        <v>543</v>
      </c>
      <c r="B24" s="53" t="s">
        <v>29</v>
      </c>
      <c r="C24" s="55">
        <v>18</v>
      </c>
      <c r="D24" s="5">
        <v>0</v>
      </c>
      <c r="E24" s="1">
        <v>0</v>
      </c>
      <c r="F24" s="1">
        <f t="shared" si="14"/>
        <v>0</v>
      </c>
      <c r="G24" s="2">
        <v>74735.009999999995</v>
      </c>
      <c r="I24" s="18"/>
      <c r="J24" s="18"/>
      <c r="K24" s="102">
        <f t="shared" si="17"/>
        <v>0</v>
      </c>
      <c r="L24" s="137"/>
      <c r="M24" s="127">
        <v>0</v>
      </c>
      <c r="N24" s="127">
        <v>0</v>
      </c>
      <c r="O24" s="127">
        <f t="shared" si="2"/>
        <v>0</v>
      </c>
      <c r="P24" s="128">
        <v>5230.83</v>
      </c>
      <c r="Q24" s="96">
        <v>0</v>
      </c>
      <c r="R24" s="96">
        <v>0</v>
      </c>
      <c r="S24" s="96">
        <f t="shared" si="3"/>
        <v>0</v>
      </c>
      <c r="T24" s="114">
        <v>0</v>
      </c>
      <c r="U24" s="96">
        <v>0</v>
      </c>
      <c r="V24" s="96">
        <v>0</v>
      </c>
      <c r="W24" s="96">
        <f t="shared" si="4"/>
        <v>0</v>
      </c>
      <c r="X24" s="97">
        <v>0</v>
      </c>
      <c r="Y24" s="96"/>
      <c r="Z24" s="96"/>
      <c r="AA24" s="96">
        <f t="shared" si="15"/>
        <v>0</v>
      </c>
      <c r="AB24" s="114">
        <v>0</v>
      </c>
      <c r="AC24" s="96"/>
      <c r="AD24" s="132"/>
      <c r="AE24" s="143">
        <v>0</v>
      </c>
      <c r="AF24" s="141">
        <v>0</v>
      </c>
      <c r="AG24" s="5"/>
      <c r="AH24" s="1"/>
      <c r="AI24" s="6">
        <f t="shared" si="5"/>
        <v>0</v>
      </c>
      <c r="AJ24" s="2">
        <v>200.45</v>
      </c>
      <c r="AK24" s="5"/>
      <c r="AL24" s="1"/>
      <c r="AM24" s="6">
        <f t="shared" si="6"/>
        <v>0</v>
      </c>
      <c r="AN24" s="2"/>
      <c r="AO24" s="5"/>
      <c r="AP24" s="1"/>
      <c r="AQ24" s="6">
        <f t="shared" si="7"/>
        <v>0</v>
      </c>
      <c r="AR24" s="2"/>
      <c r="AS24" s="117">
        <v>0</v>
      </c>
      <c r="AT24" s="117">
        <v>0</v>
      </c>
      <c r="AU24" s="118">
        <v>0</v>
      </c>
      <c r="AV24" s="119">
        <v>0</v>
      </c>
      <c r="AW24" s="5"/>
      <c r="AX24" s="1">
        <v>0</v>
      </c>
      <c r="AY24" s="6">
        <v>0</v>
      </c>
      <c r="AZ24" s="2">
        <v>4145.2700000000004</v>
      </c>
      <c r="BA24" s="1">
        <f t="shared" si="8"/>
        <v>0</v>
      </c>
      <c r="BB24" s="1">
        <f t="shared" si="8"/>
        <v>0</v>
      </c>
      <c r="BC24" s="1">
        <f t="shared" si="8"/>
        <v>0</v>
      </c>
      <c r="BD24" s="1">
        <v>84311.56</v>
      </c>
      <c r="BE24" s="4">
        <f t="shared" si="9"/>
        <v>84311.56</v>
      </c>
      <c r="BF24" s="4">
        <f t="shared" si="10"/>
        <v>0</v>
      </c>
      <c r="BJ24" s="4">
        <f t="shared" si="11"/>
        <v>0</v>
      </c>
      <c r="BL24" s="4">
        <f t="shared" si="12"/>
        <v>0</v>
      </c>
    </row>
    <row r="25" spans="1:64" ht="18" customHeight="1" x14ac:dyDescent="0.25">
      <c r="A25" s="52">
        <v>544</v>
      </c>
      <c r="B25" s="53" t="s">
        <v>30</v>
      </c>
      <c r="C25" s="55">
        <v>19</v>
      </c>
      <c r="D25" s="5">
        <v>0</v>
      </c>
      <c r="E25" s="1">
        <v>0</v>
      </c>
      <c r="F25" s="1">
        <v>0</v>
      </c>
      <c r="G25" s="2">
        <v>2.21</v>
      </c>
      <c r="I25" s="100">
        <v>0</v>
      </c>
      <c r="J25" s="100">
        <v>0</v>
      </c>
      <c r="K25" s="101">
        <v>0</v>
      </c>
      <c r="L25" s="137">
        <v>0.84</v>
      </c>
      <c r="M25" s="127">
        <v>0</v>
      </c>
      <c r="N25" s="127">
        <v>0</v>
      </c>
      <c r="O25" s="127">
        <f t="shared" si="2"/>
        <v>0</v>
      </c>
      <c r="P25" s="128">
        <v>0</v>
      </c>
      <c r="Q25" s="96">
        <v>0</v>
      </c>
      <c r="R25" s="96">
        <v>0</v>
      </c>
      <c r="S25" s="96">
        <f t="shared" si="3"/>
        <v>0</v>
      </c>
      <c r="T25" s="114">
        <v>0</v>
      </c>
      <c r="U25" s="96">
        <v>0</v>
      </c>
      <c r="V25" s="96">
        <v>0</v>
      </c>
      <c r="W25" s="96">
        <f t="shared" si="4"/>
        <v>0</v>
      </c>
      <c r="X25" s="97">
        <v>0</v>
      </c>
      <c r="Y25" s="96"/>
      <c r="Z25" s="96"/>
      <c r="AA25" s="96">
        <f t="shared" si="15"/>
        <v>0</v>
      </c>
      <c r="AB25" s="114">
        <v>0</v>
      </c>
      <c r="AC25" s="96"/>
      <c r="AD25" s="132"/>
      <c r="AE25" s="143">
        <f t="shared" si="16"/>
        <v>0</v>
      </c>
      <c r="AF25" s="141">
        <v>1.56</v>
      </c>
      <c r="AG25" s="5"/>
      <c r="AH25" s="1"/>
      <c r="AI25" s="6">
        <f t="shared" si="5"/>
        <v>0</v>
      </c>
      <c r="AJ25" s="2">
        <v>0</v>
      </c>
      <c r="AK25" s="5"/>
      <c r="AL25" s="1"/>
      <c r="AM25" s="6">
        <f t="shared" si="6"/>
        <v>0</v>
      </c>
      <c r="AN25" s="2"/>
      <c r="AO25" s="5"/>
      <c r="AP25" s="1"/>
      <c r="AQ25" s="6">
        <f t="shared" si="7"/>
        <v>0</v>
      </c>
      <c r="AR25" s="2"/>
      <c r="AS25" s="117">
        <v>0</v>
      </c>
      <c r="AT25" s="117">
        <v>0</v>
      </c>
      <c r="AU25" s="118">
        <v>0</v>
      </c>
      <c r="AV25" s="119">
        <v>0</v>
      </c>
      <c r="AW25" s="5"/>
      <c r="AX25" s="1">
        <v>0</v>
      </c>
      <c r="AY25" s="6">
        <v>0</v>
      </c>
      <c r="AZ25" s="2">
        <v>2.2999999999999998</v>
      </c>
      <c r="BA25" s="1">
        <f t="shared" si="8"/>
        <v>0</v>
      </c>
      <c r="BB25" s="1">
        <f t="shared" si="8"/>
        <v>0</v>
      </c>
      <c r="BC25" s="1">
        <f t="shared" si="8"/>
        <v>0</v>
      </c>
      <c r="BD25" s="1">
        <v>5</v>
      </c>
      <c r="BE25" s="4">
        <f t="shared" si="9"/>
        <v>6.9099999999999993</v>
      </c>
      <c r="BF25" s="4">
        <f t="shared" si="10"/>
        <v>1.9099999999999993</v>
      </c>
      <c r="BJ25" s="4">
        <f t="shared" si="11"/>
        <v>0</v>
      </c>
      <c r="BL25" s="4">
        <f t="shared" si="12"/>
        <v>0</v>
      </c>
    </row>
    <row r="26" spans="1:64" ht="17.25" customHeight="1" x14ac:dyDescent="0.25">
      <c r="A26" s="52">
        <v>545</v>
      </c>
      <c r="B26" s="53" t="s">
        <v>31</v>
      </c>
      <c r="C26" s="55">
        <v>20</v>
      </c>
      <c r="D26" s="5">
        <v>0</v>
      </c>
      <c r="E26" s="95">
        <v>0</v>
      </c>
      <c r="F26" s="1">
        <f t="shared" si="14"/>
        <v>0</v>
      </c>
      <c r="G26" s="2">
        <v>326.83999999999997</v>
      </c>
      <c r="I26" s="100">
        <v>0</v>
      </c>
      <c r="J26" s="100">
        <v>0</v>
      </c>
      <c r="K26" s="101">
        <v>0</v>
      </c>
      <c r="L26" s="137">
        <v>603.53</v>
      </c>
      <c r="M26" s="127">
        <v>0</v>
      </c>
      <c r="N26" s="127">
        <v>0</v>
      </c>
      <c r="O26" s="127">
        <f t="shared" si="2"/>
        <v>0</v>
      </c>
      <c r="P26" s="128">
        <v>663.3</v>
      </c>
      <c r="Q26" s="96"/>
      <c r="R26" s="96"/>
      <c r="S26" s="96">
        <f t="shared" si="3"/>
        <v>0</v>
      </c>
      <c r="T26" s="114">
        <v>782.93</v>
      </c>
      <c r="U26" s="96">
        <v>0</v>
      </c>
      <c r="V26" s="96">
        <v>0</v>
      </c>
      <c r="W26" s="96">
        <f t="shared" si="4"/>
        <v>0</v>
      </c>
      <c r="X26" s="97">
        <v>300.14</v>
      </c>
      <c r="Y26" s="96"/>
      <c r="Z26" s="96"/>
      <c r="AA26" s="96">
        <f t="shared" si="15"/>
        <v>0</v>
      </c>
      <c r="AB26" s="114">
        <v>314.01</v>
      </c>
      <c r="AC26" s="96"/>
      <c r="AD26" s="132"/>
      <c r="AE26" s="143">
        <f t="shared" si="16"/>
        <v>0</v>
      </c>
      <c r="AF26" s="141">
        <v>0</v>
      </c>
      <c r="AG26" s="5"/>
      <c r="AH26" s="1"/>
      <c r="AI26" s="6">
        <f t="shared" si="5"/>
        <v>0</v>
      </c>
      <c r="AJ26" s="2">
        <v>1961.13</v>
      </c>
      <c r="AK26" s="5"/>
      <c r="AL26" s="1"/>
      <c r="AM26" s="6">
        <f t="shared" si="6"/>
        <v>0</v>
      </c>
      <c r="AN26" s="2"/>
      <c r="AO26" s="5"/>
      <c r="AP26" s="1"/>
      <c r="AQ26" s="6">
        <f t="shared" si="7"/>
        <v>0</v>
      </c>
      <c r="AR26" s="2"/>
      <c r="AS26" s="117">
        <v>0</v>
      </c>
      <c r="AT26" s="117">
        <v>0</v>
      </c>
      <c r="AU26" s="118">
        <v>0</v>
      </c>
      <c r="AV26" s="119">
        <v>0</v>
      </c>
      <c r="AW26" s="5"/>
      <c r="AX26" s="1">
        <v>0</v>
      </c>
      <c r="AY26" s="6">
        <v>0</v>
      </c>
      <c r="AZ26" s="2"/>
      <c r="BA26" s="1">
        <f t="shared" si="8"/>
        <v>0</v>
      </c>
      <c r="BB26" s="1">
        <f t="shared" si="8"/>
        <v>0</v>
      </c>
      <c r="BC26" s="1">
        <f t="shared" si="8"/>
        <v>0</v>
      </c>
      <c r="BD26" s="1">
        <f t="shared" si="8"/>
        <v>4951.88</v>
      </c>
      <c r="BE26" s="4">
        <f t="shared" si="9"/>
        <v>4951.88</v>
      </c>
      <c r="BF26" s="4">
        <f t="shared" si="10"/>
        <v>0</v>
      </c>
      <c r="BJ26" s="4">
        <f t="shared" si="11"/>
        <v>0</v>
      </c>
      <c r="BL26" s="4">
        <f t="shared" si="12"/>
        <v>0</v>
      </c>
    </row>
    <row r="27" spans="1:64" ht="15.75" customHeight="1" x14ac:dyDescent="0.25">
      <c r="A27" s="52">
        <v>546</v>
      </c>
      <c r="B27" s="53" t="s">
        <v>32</v>
      </c>
      <c r="C27" s="55">
        <v>21</v>
      </c>
      <c r="D27" s="5">
        <v>0</v>
      </c>
      <c r="E27" s="1">
        <v>0</v>
      </c>
      <c r="F27" s="1">
        <f t="shared" si="14"/>
        <v>0</v>
      </c>
      <c r="G27" s="2">
        <v>0</v>
      </c>
      <c r="I27" s="100">
        <v>0</v>
      </c>
      <c r="J27" s="100">
        <v>0</v>
      </c>
      <c r="K27" s="101">
        <v>0</v>
      </c>
      <c r="L27" s="137">
        <v>0</v>
      </c>
      <c r="M27" s="127">
        <v>0</v>
      </c>
      <c r="N27" s="127">
        <v>0</v>
      </c>
      <c r="O27" s="127">
        <f t="shared" si="2"/>
        <v>0</v>
      </c>
      <c r="P27" s="128">
        <v>0</v>
      </c>
      <c r="Q27" s="96">
        <v>0</v>
      </c>
      <c r="R27" s="96">
        <v>0</v>
      </c>
      <c r="S27" s="96">
        <f t="shared" si="3"/>
        <v>0</v>
      </c>
      <c r="T27" s="114">
        <v>0</v>
      </c>
      <c r="U27" s="96">
        <v>0</v>
      </c>
      <c r="V27" s="96">
        <v>0</v>
      </c>
      <c r="W27" s="96">
        <f t="shared" si="4"/>
        <v>0</v>
      </c>
      <c r="X27" s="97">
        <v>0</v>
      </c>
      <c r="Y27" s="96"/>
      <c r="Z27" s="96"/>
      <c r="AA27" s="96">
        <f t="shared" si="15"/>
        <v>0</v>
      </c>
      <c r="AB27" s="114">
        <v>150</v>
      </c>
      <c r="AC27" s="96"/>
      <c r="AD27" s="132">
        <v>0</v>
      </c>
      <c r="AE27" s="143">
        <f t="shared" si="16"/>
        <v>0</v>
      </c>
      <c r="AF27" s="141">
        <v>8913.8700000000008</v>
      </c>
      <c r="AG27" s="5"/>
      <c r="AH27" s="1"/>
      <c r="AI27" s="6">
        <f t="shared" si="5"/>
        <v>0</v>
      </c>
      <c r="AJ27" s="2">
        <v>0</v>
      </c>
      <c r="AK27" s="5"/>
      <c r="AL27" s="1"/>
      <c r="AM27" s="6">
        <f t="shared" si="6"/>
        <v>0</v>
      </c>
      <c r="AN27" s="2"/>
      <c r="AO27" s="5"/>
      <c r="AP27" s="1"/>
      <c r="AQ27" s="6">
        <f t="shared" si="7"/>
        <v>0</v>
      </c>
      <c r="AR27" s="2"/>
      <c r="AS27" s="117">
        <v>0</v>
      </c>
      <c r="AT27" s="117">
        <v>0</v>
      </c>
      <c r="AU27" s="118">
        <v>0</v>
      </c>
      <c r="AV27" s="119">
        <v>0</v>
      </c>
      <c r="AW27" s="5"/>
      <c r="AX27" s="1">
        <v>0</v>
      </c>
      <c r="AY27" s="6">
        <v>0</v>
      </c>
      <c r="AZ27" s="2"/>
      <c r="BA27" s="1">
        <f t="shared" si="8"/>
        <v>0</v>
      </c>
      <c r="BB27" s="1">
        <f t="shared" si="8"/>
        <v>0</v>
      </c>
      <c r="BC27" s="1">
        <f t="shared" si="8"/>
        <v>0</v>
      </c>
      <c r="BD27" s="1">
        <v>150</v>
      </c>
      <c r="BE27" s="4">
        <f t="shared" si="9"/>
        <v>9063.8700000000008</v>
      </c>
      <c r="BF27" s="4">
        <f t="shared" si="10"/>
        <v>8913.8700000000008</v>
      </c>
      <c r="BJ27" s="4">
        <f t="shared" si="11"/>
        <v>0</v>
      </c>
      <c r="BL27" s="4">
        <f t="shared" si="12"/>
        <v>0</v>
      </c>
    </row>
    <row r="28" spans="1:64" ht="15" customHeight="1" x14ac:dyDescent="0.25">
      <c r="A28" s="52">
        <v>547</v>
      </c>
      <c r="B28" s="53" t="s">
        <v>33</v>
      </c>
      <c r="C28" s="55">
        <v>22</v>
      </c>
      <c r="D28" s="5">
        <v>0</v>
      </c>
      <c r="E28" s="1">
        <v>0</v>
      </c>
      <c r="F28" s="1">
        <f t="shared" si="14"/>
        <v>0</v>
      </c>
      <c r="G28" s="2">
        <v>0</v>
      </c>
      <c r="I28" s="18"/>
      <c r="J28" s="18"/>
      <c r="K28" s="102">
        <f t="shared" si="17"/>
        <v>0</v>
      </c>
      <c r="L28" s="137"/>
      <c r="M28" s="127">
        <v>1843</v>
      </c>
      <c r="N28" s="127">
        <v>0</v>
      </c>
      <c r="O28" s="127">
        <f t="shared" si="2"/>
        <v>1843</v>
      </c>
      <c r="P28" s="128">
        <v>554.6</v>
      </c>
      <c r="Q28" s="96">
        <v>10365</v>
      </c>
      <c r="R28" s="96">
        <v>0</v>
      </c>
      <c r="S28" s="96">
        <f t="shared" si="3"/>
        <v>10365</v>
      </c>
      <c r="T28" s="114">
        <v>9899.17</v>
      </c>
      <c r="U28" s="96">
        <v>0</v>
      </c>
      <c r="V28" s="96">
        <v>0</v>
      </c>
      <c r="W28" s="96">
        <f t="shared" si="4"/>
        <v>0</v>
      </c>
      <c r="X28" s="97">
        <v>0</v>
      </c>
      <c r="Y28" s="96"/>
      <c r="Z28" s="96"/>
      <c r="AA28" s="96">
        <f t="shared" si="15"/>
        <v>0</v>
      </c>
      <c r="AB28" s="114">
        <v>0</v>
      </c>
      <c r="AC28" s="96">
        <v>5944</v>
      </c>
      <c r="AD28" s="132"/>
      <c r="AE28" s="143">
        <f t="shared" si="16"/>
        <v>5944</v>
      </c>
      <c r="AF28" s="141">
        <v>0</v>
      </c>
      <c r="AG28" s="5"/>
      <c r="AH28" s="1"/>
      <c r="AI28" s="6">
        <f t="shared" si="5"/>
        <v>0</v>
      </c>
      <c r="AJ28" s="2">
        <v>0</v>
      </c>
      <c r="AK28" s="5"/>
      <c r="AL28" s="1"/>
      <c r="AM28" s="6">
        <f t="shared" si="6"/>
        <v>0</v>
      </c>
      <c r="AN28" s="2"/>
      <c r="AO28" s="5"/>
      <c r="AP28" s="1"/>
      <c r="AQ28" s="6">
        <f t="shared" si="7"/>
        <v>0</v>
      </c>
      <c r="AR28" s="2"/>
      <c r="AS28" s="117">
        <v>0</v>
      </c>
      <c r="AT28" s="117">
        <v>0</v>
      </c>
      <c r="AU28" s="118">
        <v>0</v>
      </c>
      <c r="AV28" s="119">
        <v>0</v>
      </c>
      <c r="AW28" s="5"/>
      <c r="AX28" s="1">
        <v>0</v>
      </c>
      <c r="AY28" s="6">
        <v>0</v>
      </c>
      <c r="AZ28" s="2"/>
      <c r="BA28" s="1">
        <f t="shared" si="8"/>
        <v>18152</v>
      </c>
      <c r="BB28" s="1">
        <f t="shared" si="8"/>
        <v>0</v>
      </c>
      <c r="BC28" s="1">
        <f t="shared" si="8"/>
        <v>18152</v>
      </c>
      <c r="BD28" s="1">
        <v>19367.64</v>
      </c>
      <c r="BE28" s="4">
        <f t="shared" si="9"/>
        <v>10453.77</v>
      </c>
      <c r="BF28" s="4">
        <f t="shared" si="10"/>
        <v>-8913.869999999999</v>
      </c>
      <c r="BJ28" s="4">
        <f t="shared" si="11"/>
        <v>0</v>
      </c>
      <c r="BL28" s="4">
        <f t="shared" si="12"/>
        <v>18152</v>
      </c>
    </row>
    <row r="29" spans="1:64" ht="16.5" customHeight="1" x14ac:dyDescent="0.25">
      <c r="A29" s="52">
        <v>548</v>
      </c>
      <c r="B29" s="53" t="s">
        <v>34</v>
      </c>
      <c r="C29" s="55">
        <v>23</v>
      </c>
      <c r="D29" s="5">
        <v>0</v>
      </c>
      <c r="E29" s="1">
        <v>0</v>
      </c>
      <c r="F29" s="1">
        <f t="shared" si="14"/>
        <v>0</v>
      </c>
      <c r="G29" s="2">
        <v>0</v>
      </c>
      <c r="I29" s="18"/>
      <c r="J29" s="18"/>
      <c r="K29" s="102">
        <f t="shared" si="17"/>
        <v>0</v>
      </c>
      <c r="L29" s="137"/>
      <c r="M29" s="127">
        <v>0</v>
      </c>
      <c r="N29" s="127">
        <v>0</v>
      </c>
      <c r="O29" s="127">
        <f t="shared" si="2"/>
        <v>0</v>
      </c>
      <c r="P29" s="128">
        <v>479.7</v>
      </c>
      <c r="Q29" s="96">
        <v>0</v>
      </c>
      <c r="R29" s="96">
        <v>0</v>
      </c>
      <c r="S29" s="96">
        <f t="shared" si="3"/>
        <v>0</v>
      </c>
      <c r="T29" s="114">
        <v>0</v>
      </c>
      <c r="U29" s="96">
        <v>0</v>
      </c>
      <c r="V29" s="96">
        <v>0</v>
      </c>
      <c r="W29" s="96">
        <f t="shared" si="4"/>
        <v>0</v>
      </c>
      <c r="X29" s="97">
        <v>0</v>
      </c>
      <c r="Y29" s="96"/>
      <c r="Z29" s="96"/>
      <c r="AA29" s="96">
        <f t="shared" si="15"/>
        <v>0</v>
      </c>
      <c r="AB29" s="114">
        <v>4069.25</v>
      </c>
      <c r="AC29" s="96"/>
      <c r="AD29" s="132"/>
      <c r="AE29" s="143">
        <f t="shared" si="16"/>
        <v>0</v>
      </c>
      <c r="AF29" s="141">
        <v>320390.12</v>
      </c>
      <c r="AG29" s="5"/>
      <c r="AH29" s="1"/>
      <c r="AI29" s="6">
        <f t="shared" si="5"/>
        <v>0</v>
      </c>
      <c r="AJ29" s="2">
        <v>0</v>
      </c>
      <c r="AK29" s="5"/>
      <c r="AL29" s="1"/>
      <c r="AM29" s="6">
        <f t="shared" si="6"/>
        <v>0</v>
      </c>
      <c r="AN29" s="2"/>
      <c r="AO29" s="5"/>
      <c r="AP29" s="1"/>
      <c r="AQ29" s="6">
        <f t="shared" si="7"/>
        <v>0</v>
      </c>
      <c r="AR29" s="2"/>
      <c r="AS29" s="117">
        <v>0</v>
      </c>
      <c r="AT29" s="117">
        <v>0</v>
      </c>
      <c r="AU29" s="118">
        <v>0</v>
      </c>
      <c r="AV29" s="119">
        <v>77</v>
      </c>
      <c r="AW29" s="5"/>
      <c r="AX29" s="1">
        <v>0</v>
      </c>
      <c r="AY29" s="6">
        <v>0</v>
      </c>
      <c r="AZ29" s="2"/>
      <c r="BA29" s="1">
        <f t="shared" si="8"/>
        <v>0</v>
      </c>
      <c r="BB29" s="1">
        <f t="shared" si="8"/>
        <v>0</v>
      </c>
      <c r="BC29" s="1">
        <f t="shared" si="8"/>
        <v>0</v>
      </c>
      <c r="BD29" s="1">
        <v>4626</v>
      </c>
      <c r="BE29" s="4">
        <f t="shared" si="9"/>
        <v>325016.07</v>
      </c>
      <c r="BF29" s="4">
        <f t="shared" si="10"/>
        <v>320390.07</v>
      </c>
      <c r="BJ29" s="4">
        <f t="shared" si="11"/>
        <v>0</v>
      </c>
      <c r="BL29" s="4">
        <f t="shared" si="12"/>
        <v>0</v>
      </c>
    </row>
    <row r="30" spans="1:64" ht="15" customHeight="1" x14ac:dyDescent="0.25">
      <c r="A30" s="52">
        <v>549</v>
      </c>
      <c r="B30" s="53" t="s">
        <v>35</v>
      </c>
      <c r="C30" s="55">
        <v>24</v>
      </c>
      <c r="D30" s="5">
        <v>985000</v>
      </c>
      <c r="E30" s="1">
        <v>1500</v>
      </c>
      <c r="F30" s="1">
        <f t="shared" si="14"/>
        <v>986500</v>
      </c>
      <c r="G30" s="2">
        <v>955614.96</v>
      </c>
      <c r="I30" s="99">
        <v>315000</v>
      </c>
      <c r="J30" s="99">
        <v>500</v>
      </c>
      <c r="K30" s="99">
        <f t="shared" si="17"/>
        <v>315500</v>
      </c>
      <c r="L30" s="137">
        <v>263355.44</v>
      </c>
      <c r="M30" s="127">
        <v>903913</v>
      </c>
      <c r="N30" s="127">
        <v>900</v>
      </c>
      <c r="O30" s="127">
        <f t="shared" si="2"/>
        <v>904813</v>
      </c>
      <c r="P30" s="128">
        <v>904052.97</v>
      </c>
      <c r="Q30" s="96">
        <v>1201030</v>
      </c>
      <c r="R30" s="96">
        <v>2035</v>
      </c>
      <c r="S30" s="96">
        <f>Q30+R30</f>
        <v>1203065</v>
      </c>
      <c r="T30" s="114">
        <v>1229591.18</v>
      </c>
      <c r="U30" s="96">
        <v>350000</v>
      </c>
      <c r="V30" s="96">
        <v>0</v>
      </c>
      <c r="W30" s="96">
        <f t="shared" si="4"/>
        <v>350000</v>
      </c>
      <c r="X30" s="97">
        <v>386528.44</v>
      </c>
      <c r="Y30" s="96">
        <v>550500</v>
      </c>
      <c r="Z30" s="96">
        <v>1300</v>
      </c>
      <c r="AA30" s="96">
        <f t="shared" si="15"/>
        <v>551800</v>
      </c>
      <c r="AB30" s="114">
        <v>551331.66</v>
      </c>
      <c r="AC30" s="96">
        <v>372951</v>
      </c>
      <c r="AD30" s="132">
        <v>900</v>
      </c>
      <c r="AE30" s="143">
        <f t="shared" si="16"/>
        <v>373851</v>
      </c>
      <c r="AF30" s="141">
        <v>25721.919999999998</v>
      </c>
      <c r="AG30" s="5">
        <v>1110000</v>
      </c>
      <c r="AH30" s="1">
        <v>18000</v>
      </c>
      <c r="AI30" s="6">
        <f t="shared" si="5"/>
        <v>1128000</v>
      </c>
      <c r="AJ30" s="2">
        <v>1130086.73</v>
      </c>
      <c r="AK30" s="5"/>
      <c r="AL30" s="1"/>
      <c r="AM30" s="6">
        <f t="shared" si="6"/>
        <v>0</v>
      </c>
      <c r="AN30" s="2">
        <v>443.33</v>
      </c>
      <c r="AO30" s="5">
        <v>500</v>
      </c>
      <c r="AP30" s="1"/>
      <c r="AQ30" s="6">
        <f t="shared" si="7"/>
        <v>500</v>
      </c>
      <c r="AR30" s="2">
        <v>-208.3</v>
      </c>
      <c r="AS30" s="117">
        <v>0</v>
      </c>
      <c r="AT30" s="117">
        <v>25000</v>
      </c>
      <c r="AU30" s="118">
        <v>25000</v>
      </c>
      <c r="AV30" s="119">
        <v>3010</v>
      </c>
      <c r="AW30" s="5"/>
      <c r="AX30" s="1">
        <v>7900</v>
      </c>
      <c r="AY30" s="6">
        <v>7900</v>
      </c>
      <c r="AZ30" s="2">
        <v>13441.18</v>
      </c>
      <c r="BA30" s="1">
        <f t="shared" si="8"/>
        <v>5788894</v>
      </c>
      <c r="BB30" s="1">
        <f t="shared" si="8"/>
        <v>58035</v>
      </c>
      <c r="BC30" s="1">
        <f t="shared" si="8"/>
        <v>5846929</v>
      </c>
      <c r="BD30" s="1">
        <v>5757637</v>
      </c>
      <c r="BE30" s="4">
        <f t="shared" si="9"/>
        <v>5462969.5099999988</v>
      </c>
      <c r="BF30" s="4">
        <f t="shared" si="10"/>
        <v>-294667.49000000115</v>
      </c>
      <c r="BJ30" s="4">
        <f t="shared" si="11"/>
        <v>58035</v>
      </c>
      <c r="BL30" s="4">
        <f t="shared" si="12"/>
        <v>5788894</v>
      </c>
    </row>
    <row r="31" spans="1:64" ht="22.5" customHeight="1" x14ac:dyDescent="0.25">
      <c r="A31" s="60">
        <v>551</v>
      </c>
      <c r="B31" s="61" t="s">
        <v>36</v>
      </c>
      <c r="C31" s="55">
        <v>25</v>
      </c>
      <c r="D31" s="6">
        <v>346000</v>
      </c>
      <c r="E31" s="1">
        <v>2900</v>
      </c>
      <c r="F31" s="1">
        <f t="shared" si="14"/>
        <v>348900</v>
      </c>
      <c r="G31" s="2">
        <v>349918.61</v>
      </c>
      <c r="I31" s="99">
        <v>332162</v>
      </c>
      <c r="J31" s="99">
        <v>0</v>
      </c>
      <c r="K31" s="99">
        <f t="shared" si="17"/>
        <v>332162</v>
      </c>
      <c r="L31" s="138">
        <v>344724.83</v>
      </c>
      <c r="M31" s="127">
        <v>642149</v>
      </c>
      <c r="N31" s="127">
        <v>2936</v>
      </c>
      <c r="O31" s="127">
        <f t="shared" si="2"/>
        <v>645085</v>
      </c>
      <c r="P31" s="128">
        <v>722091.66</v>
      </c>
      <c r="Q31" s="96">
        <v>1241157</v>
      </c>
      <c r="R31" s="96">
        <v>1680</v>
      </c>
      <c r="S31" s="96">
        <f t="shared" si="3"/>
        <v>1242837</v>
      </c>
      <c r="T31" s="114">
        <v>1241157.05</v>
      </c>
      <c r="U31" s="96">
        <v>50000</v>
      </c>
      <c r="V31" s="96">
        <v>0</v>
      </c>
      <c r="W31" s="96">
        <f t="shared" si="4"/>
        <v>50000</v>
      </c>
      <c r="X31" s="97">
        <v>39692.53</v>
      </c>
      <c r="Y31" s="96">
        <v>3904000</v>
      </c>
      <c r="Z31" s="96"/>
      <c r="AA31" s="96">
        <f t="shared" si="15"/>
        <v>3904000</v>
      </c>
      <c r="AB31" s="114">
        <v>4306097.42</v>
      </c>
      <c r="AC31" s="96">
        <v>104440</v>
      </c>
      <c r="AD31" s="132"/>
      <c r="AE31" s="143">
        <f t="shared" si="16"/>
        <v>104440</v>
      </c>
      <c r="AF31" s="141"/>
      <c r="AG31" s="6">
        <v>7077500</v>
      </c>
      <c r="AH31" s="1"/>
      <c r="AI31" s="6">
        <f t="shared" si="5"/>
        <v>7077500</v>
      </c>
      <c r="AJ31" s="2">
        <v>7717471.3899999997</v>
      </c>
      <c r="AK31" s="6"/>
      <c r="AL31" s="1"/>
      <c r="AM31" s="6">
        <f t="shared" si="6"/>
        <v>0</v>
      </c>
      <c r="AN31" s="2"/>
      <c r="AO31" s="6">
        <v>46804</v>
      </c>
      <c r="AP31" s="1"/>
      <c r="AQ31" s="6">
        <f t="shared" si="7"/>
        <v>46804</v>
      </c>
      <c r="AR31" s="2">
        <v>46803.68</v>
      </c>
      <c r="AS31" s="117">
        <v>130000</v>
      </c>
      <c r="AT31" s="117">
        <v>0</v>
      </c>
      <c r="AU31" s="118">
        <v>130000</v>
      </c>
      <c r="AV31" s="119">
        <v>120628</v>
      </c>
      <c r="AW31" s="6">
        <v>58000</v>
      </c>
      <c r="AX31" s="1">
        <v>6005</v>
      </c>
      <c r="AY31" s="6">
        <f>AW31+AX31</f>
        <v>64005</v>
      </c>
      <c r="AZ31" s="2">
        <v>53306.58</v>
      </c>
      <c r="BA31" s="1">
        <f t="shared" si="8"/>
        <v>13932212</v>
      </c>
      <c r="BB31" s="1">
        <f t="shared" si="8"/>
        <v>13521</v>
      </c>
      <c r="BC31" s="1">
        <f t="shared" si="8"/>
        <v>13945733</v>
      </c>
      <c r="BD31" s="1">
        <v>14967613.779999999</v>
      </c>
      <c r="BE31" s="4">
        <f t="shared" si="9"/>
        <v>14941891.749999998</v>
      </c>
      <c r="BF31" s="4">
        <f t="shared" si="10"/>
        <v>-25722.030000001192</v>
      </c>
      <c r="BJ31" s="4">
        <f t="shared" si="11"/>
        <v>13521</v>
      </c>
      <c r="BL31" s="4">
        <f t="shared" si="12"/>
        <v>13932212</v>
      </c>
    </row>
    <row r="32" spans="1:64" ht="22.5" customHeight="1" x14ac:dyDescent="0.25">
      <c r="A32" s="52">
        <v>552</v>
      </c>
      <c r="B32" s="62" t="s">
        <v>37</v>
      </c>
      <c r="C32" s="55">
        <v>26</v>
      </c>
      <c r="D32" s="5">
        <v>0</v>
      </c>
      <c r="E32" s="1">
        <v>0</v>
      </c>
      <c r="F32" s="1">
        <f t="shared" si="14"/>
        <v>0</v>
      </c>
      <c r="G32" s="2">
        <v>0</v>
      </c>
      <c r="I32" s="99"/>
      <c r="J32" s="99"/>
      <c r="K32" s="99"/>
      <c r="L32" s="138"/>
      <c r="M32" s="127">
        <v>0</v>
      </c>
      <c r="N32" s="127">
        <v>0</v>
      </c>
      <c r="O32" s="127">
        <f t="shared" si="2"/>
        <v>0</v>
      </c>
      <c r="P32" s="128">
        <v>0</v>
      </c>
      <c r="Q32" s="96">
        <v>0</v>
      </c>
      <c r="R32" s="96">
        <v>0</v>
      </c>
      <c r="S32" s="96">
        <f t="shared" si="3"/>
        <v>0</v>
      </c>
      <c r="T32" s="114">
        <v>0</v>
      </c>
      <c r="U32" s="96">
        <v>0</v>
      </c>
      <c r="V32" s="96">
        <v>0</v>
      </c>
      <c r="W32" s="96">
        <v>0</v>
      </c>
      <c r="X32" s="97">
        <v>0</v>
      </c>
      <c r="Y32" s="96"/>
      <c r="Z32" s="96"/>
      <c r="AA32" s="96">
        <f t="shared" si="15"/>
        <v>0</v>
      </c>
      <c r="AB32" s="114">
        <v>0</v>
      </c>
      <c r="AC32" s="96"/>
      <c r="AD32" s="132"/>
      <c r="AE32" s="143">
        <f t="shared" si="16"/>
        <v>0</v>
      </c>
      <c r="AF32" s="141"/>
      <c r="AG32" s="5">
        <v>0</v>
      </c>
      <c r="AH32" s="1"/>
      <c r="AI32" s="6">
        <f t="shared" si="5"/>
        <v>0</v>
      </c>
      <c r="AJ32" s="2">
        <v>56007.42</v>
      </c>
      <c r="AK32" s="5"/>
      <c r="AL32" s="1"/>
      <c r="AM32" s="6">
        <f t="shared" si="6"/>
        <v>0</v>
      </c>
      <c r="AN32" s="2"/>
      <c r="AO32" s="5"/>
      <c r="AP32" s="1"/>
      <c r="AQ32" s="6">
        <f t="shared" si="7"/>
        <v>0</v>
      </c>
      <c r="AR32" s="2"/>
      <c r="AS32" s="117">
        <v>0</v>
      </c>
      <c r="AT32" s="117">
        <v>0</v>
      </c>
      <c r="AU32" s="118">
        <v>0</v>
      </c>
      <c r="AV32" s="119">
        <v>0</v>
      </c>
      <c r="AW32" s="5"/>
      <c r="AX32" s="1">
        <v>0</v>
      </c>
      <c r="AY32" s="6">
        <v>0</v>
      </c>
      <c r="AZ32" s="2">
        <v>0</v>
      </c>
      <c r="BA32" s="1">
        <f t="shared" si="8"/>
        <v>0</v>
      </c>
      <c r="BB32" s="1">
        <f t="shared" si="8"/>
        <v>0</v>
      </c>
      <c r="BC32" s="1">
        <f t="shared" si="8"/>
        <v>0</v>
      </c>
      <c r="BD32" s="1">
        <f t="shared" si="8"/>
        <v>56007.42</v>
      </c>
      <c r="BE32" s="4">
        <f t="shared" si="9"/>
        <v>56007.42</v>
      </c>
      <c r="BF32" s="4">
        <f t="shared" si="10"/>
        <v>0</v>
      </c>
      <c r="BJ32" s="4">
        <f t="shared" si="11"/>
        <v>0</v>
      </c>
      <c r="BL32" s="4">
        <f t="shared" si="12"/>
        <v>0</v>
      </c>
    </row>
    <row r="33" spans="1:64" ht="17.25" customHeight="1" x14ac:dyDescent="0.25">
      <c r="A33" s="52">
        <v>553</v>
      </c>
      <c r="B33" s="53" t="s">
        <v>38</v>
      </c>
      <c r="C33" s="55">
        <v>27</v>
      </c>
      <c r="D33" s="5">
        <v>0</v>
      </c>
      <c r="E33" s="1">
        <v>0</v>
      </c>
      <c r="F33" s="1">
        <f t="shared" si="14"/>
        <v>0</v>
      </c>
      <c r="G33" s="2">
        <v>0</v>
      </c>
      <c r="I33" s="24"/>
      <c r="J33" s="24"/>
      <c r="K33" s="106">
        <f t="shared" si="17"/>
        <v>0</v>
      </c>
      <c r="L33" s="138"/>
      <c r="M33" s="127">
        <v>0</v>
      </c>
      <c r="N33" s="127">
        <v>0</v>
      </c>
      <c r="O33" s="127">
        <f t="shared" si="2"/>
        <v>0</v>
      </c>
      <c r="P33" s="128">
        <v>0</v>
      </c>
      <c r="Q33" s="96">
        <v>0</v>
      </c>
      <c r="R33" s="96">
        <v>0</v>
      </c>
      <c r="S33" s="96">
        <f t="shared" si="3"/>
        <v>0</v>
      </c>
      <c r="T33" s="114">
        <v>0</v>
      </c>
      <c r="U33" s="96">
        <v>0</v>
      </c>
      <c r="V33" s="96">
        <v>0</v>
      </c>
      <c r="W33" s="96">
        <f t="shared" si="4"/>
        <v>0</v>
      </c>
      <c r="X33" s="97">
        <v>0</v>
      </c>
      <c r="Y33" s="96"/>
      <c r="Z33" s="96"/>
      <c r="AA33" s="96">
        <f t="shared" si="15"/>
        <v>0</v>
      </c>
      <c r="AB33" s="114">
        <v>0</v>
      </c>
      <c r="AC33" s="96"/>
      <c r="AD33" s="132"/>
      <c r="AE33" s="143">
        <f t="shared" si="16"/>
        <v>0</v>
      </c>
      <c r="AF33" s="141"/>
      <c r="AG33" s="5"/>
      <c r="AH33" s="1"/>
      <c r="AI33" s="6">
        <f t="shared" si="5"/>
        <v>0</v>
      </c>
      <c r="AJ33" s="2">
        <v>0</v>
      </c>
      <c r="AK33" s="5"/>
      <c r="AL33" s="1"/>
      <c r="AM33" s="6">
        <f t="shared" si="6"/>
        <v>0</v>
      </c>
      <c r="AN33" s="2"/>
      <c r="AO33" s="5"/>
      <c r="AP33" s="1"/>
      <c r="AQ33" s="6">
        <f t="shared" si="7"/>
        <v>0</v>
      </c>
      <c r="AR33" s="2"/>
      <c r="AS33" s="117">
        <v>0</v>
      </c>
      <c r="AT33" s="117">
        <v>0</v>
      </c>
      <c r="AU33" s="118">
        <v>0</v>
      </c>
      <c r="AV33" s="119">
        <v>0</v>
      </c>
      <c r="AW33" s="5"/>
      <c r="AX33" s="1">
        <v>0</v>
      </c>
      <c r="AY33" s="6">
        <v>0</v>
      </c>
      <c r="AZ33" s="2"/>
      <c r="BA33" s="1">
        <f t="shared" si="8"/>
        <v>0</v>
      </c>
      <c r="BB33" s="1">
        <f t="shared" si="8"/>
        <v>0</v>
      </c>
      <c r="BC33" s="1">
        <f t="shared" si="8"/>
        <v>0</v>
      </c>
      <c r="BD33" s="1">
        <f t="shared" si="8"/>
        <v>0</v>
      </c>
      <c r="BE33" s="4">
        <f t="shared" si="9"/>
        <v>0</v>
      </c>
      <c r="BF33" s="4">
        <f t="shared" si="10"/>
        <v>0</v>
      </c>
      <c r="BJ33" s="4">
        <f t="shared" si="11"/>
        <v>0</v>
      </c>
      <c r="BL33" s="4">
        <f t="shared" si="12"/>
        <v>0</v>
      </c>
    </row>
    <row r="34" spans="1:64" ht="17.25" customHeight="1" x14ac:dyDescent="0.25">
      <c r="A34" s="52">
        <v>554</v>
      </c>
      <c r="B34" s="53" t="s">
        <v>39</v>
      </c>
      <c r="C34" s="55">
        <v>28</v>
      </c>
      <c r="D34" s="5">
        <v>0</v>
      </c>
      <c r="E34" s="1">
        <v>0</v>
      </c>
      <c r="F34" s="1">
        <f t="shared" si="14"/>
        <v>0</v>
      </c>
      <c r="G34" s="2">
        <v>0</v>
      </c>
      <c r="I34" s="24"/>
      <c r="J34" s="24"/>
      <c r="K34" s="106">
        <f t="shared" si="17"/>
        <v>0</v>
      </c>
      <c r="L34" s="138"/>
      <c r="M34" s="127">
        <v>0</v>
      </c>
      <c r="N34" s="127">
        <v>0</v>
      </c>
      <c r="O34" s="127">
        <f t="shared" si="2"/>
        <v>0</v>
      </c>
      <c r="P34" s="128">
        <v>0</v>
      </c>
      <c r="Q34" s="96">
        <v>0</v>
      </c>
      <c r="R34" s="96">
        <v>0</v>
      </c>
      <c r="S34" s="96">
        <f t="shared" si="3"/>
        <v>0</v>
      </c>
      <c r="T34" s="114">
        <v>0</v>
      </c>
      <c r="U34" s="96">
        <v>0</v>
      </c>
      <c r="V34" s="96">
        <v>0</v>
      </c>
      <c r="W34" s="96">
        <f t="shared" si="4"/>
        <v>0</v>
      </c>
      <c r="X34" s="97">
        <v>0</v>
      </c>
      <c r="Y34" s="96"/>
      <c r="Z34" s="96"/>
      <c r="AA34" s="96">
        <f t="shared" si="15"/>
        <v>0</v>
      </c>
      <c r="AB34" s="114">
        <v>0</v>
      </c>
      <c r="AC34" s="96"/>
      <c r="AD34" s="132"/>
      <c r="AE34" s="143">
        <f t="shared" si="16"/>
        <v>0</v>
      </c>
      <c r="AF34" s="141"/>
      <c r="AG34" s="5"/>
      <c r="AH34" s="1"/>
      <c r="AI34" s="6">
        <f t="shared" si="5"/>
        <v>0</v>
      </c>
      <c r="AJ34" s="2">
        <v>0</v>
      </c>
      <c r="AK34" s="5"/>
      <c r="AL34" s="1"/>
      <c r="AM34" s="6">
        <f t="shared" si="6"/>
        <v>0</v>
      </c>
      <c r="AN34" s="2"/>
      <c r="AO34" s="5"/>
      <c r="AP34" s="1"/>
      <c r="AQ34" s="6">
        <f t="shared" si="7"/>
        <v>0</v>
      </c>
      <c r="AR34" s="2"/>
      <c r="AS34" s="117">
        <v>0</v>
      </c>
      <c r="AT34" s="117">
        <v>0</v>
      </c>
      <c r="AU34" s="118">
        <v>0</v>
      </c>
      <c r="AV34" s="119">
        <v>0</v>
      </c>
      <c r="AW34" s="5"/>
      <c r="AX34" s="1">
        <v>0</v>
      </c>
      <c r="AY34" s="6">
        <v>0</v>
      </c>
      <c r="AZ34" s="2">
        <v>0</v>
      </c>
      <c r="BA34" s="1">
        <f t="shared" si="8"/>
        <v>0</v>
      </c>
      <c r="BB34" s="1">
        <f t="shared" si="8"/>
        <v>0</v>
      </c>
      <c r="BC34" s="1">
        <f t="shared" si="8"/>
        <v>0</v>
      </c>
      <c r="BD34" s="1">
        <f t="shared" si="8"/>
        <v>0</v>
      </c>
      <c r="BE34" s="4">
        <f t="shared" si="9"/>
        <v>0</v>
      </c>
      <c r="BF34" s="4">
        <f t="shared" si="10"/>
        <v>0</v>
      </c>
      <c r="BJ34" s="4">
        <f t="shared" si="11"/>
        <v>0</v>
      </c>
      <c r="BL34" s="4">
        <f t="shared" si="12"/>
        <v>0</v>
      </c>
    </row>
    <row r="35" spans="1:64" ht="16.5" customHeight="1" x14ac:dyDescent="0.25">
      <c r="A35" s="52">
        <v>555</v>
      </c>
      <c r="B35" s="53" t="s">
        <v>40</v>
      </c>
      <c r="C35" s="55">
        <v>29</v>
      </c>
      <c r="D35" s="5">
        <v>0</v>
      </c>
      <c r="E35" s="1">
        <v>0</v>
      </c>
      <c r="F35" s="1">
        <f t="shared" si="14"/>
        <v>0</v>
      </c>
      <c r="G35" s="2">
        <v>0</v>
      </c>
      <c r="I35" s="24"/>
      <c r="J35" s="24"/>
      <c r="K35" s="106">
        <f t="shared" si="17"/>
        <v>0</v>
      </c>
      <c r="L35" s="138"/>
      <c r="M35" s="127">
        <v>0</v>
      </c>
      <c r="N35" s="127">
        <v>0</v>
      </c>
      <c r="O35" s="127">
        <f t="shared" si="2"/>
        <v>0</v>
      </c>
      <c r="P35" s="128">
        <v>0</v>
      </c>
      <c r="Q35" s="96">
        <v>0</v>
      </c>
      <c r="R35" s="96">
        <v>0</v>
      </c>
      <c r="S35" s="96">
        <f t="shared" si="3"/>
        <v>0</v>
      </c>
      <c r="T35" s="114">
        <v>0</v>
      </c>
      <c r="U35" s="96">
        <v>0</v>
      </c>
      <c r="V35" s="96">
        <v>0</v>
      </c>
      <c r="W35" s="96">
        <f t="shared" si="4"/>
        <v>0</v>
      </c>
      <c r="X35" s="97">
        <v>0</v>
      </c>
      <c r="Y35" s="96"/>
      <c r="Z35" s="96"/>
      <c r="AA35" s="96">
        <f t="shared" si="15"/>
        <v>0</v>
      </c>
      <c r="AB35" s="114">
        <v>0</v>
      </c>
      <c r="AC35" s="96"/>
      <c r="AD35" s="132"/>
      <c r="AE35" s="143">
        <f t="shared" si="16"/>
        <v>0</v>
      </c>
      <c r="AF35" s="141"/>
      <c r="AG35" s="5"/>
      <c r="AH35" s="1"/>
      <c r="AI35" s="6">
        <f t="shared" si="5"/>
        <v>0</v>
      </c>
      <c r="AJ35" s="2">
        <v>0</v>
      </c>
      <c r="AK35" s="5"/>
      <c r="AL35" s="1"/>
      <c r="AM35" s="6">
        <f t="shared" si="6"/>
        <v>0</v>
      </c>
      <c r="AN35" s="2"/>
      <c r="AO35" s="5"/>
      <c r="AP35" s="1"/>
      <c r="AQ35" s="6">
        <f t="shared" si="7"/>
        <v>0</v>
      </c>
      <c r="AR35" s="2"/>
      <c r="AS35" s="117">
        <v>0</v>
      </c>
      <c r="AT35" s="117">
        <v>0</v>
      </c>
      <c r="AU35" s="118">
        <v>0</v>
      </c>
      <c r="AV35" s="119">
        <v>0</v>
      </c>
      <c r="AW35" s="5"/>
      <c r="AX35" s="1">
        <v>0</v>
      </c>
      <c r="AY35" s="6">
        <v>0</v>
      </c>
      <c r="AZ35" s="2">
        <v>0</v>
      </c>
      <c r="BA35" s="1">
        <f t="shared" si="8"/>
        <v>0</v>
      </c>
      <c r="BB35" s="1">
        <f t="shared" si="8"/>
        <v>0</v>
      </c>
      <c r="BC35" s="1">
        <f t="shared" si="8"/>
        <v>0</v>
      </c>
      <c r="BD35" s="1">
        <f t="shared" si="8"/>
        <v>0</v>
      </c>
      <c r="BE35" s="4">
        <f t="shared" si="9"/>
        <v>0</v>
      </c>
      <c r="BF35" s="4">
        <f t="shared" si="10"/>
        <v>0</v>
      </c>
      <c r="BJ35" s="4">
        <f t="shared" si="11"/>
        <v>0</v>
      </c>
      <c r="BL35" s="4">
        <f t="shared" si="12"/>
        <v>0</v>
      </c>
    </row>
    <row r="36" spans="1:64" ht="15" customHeight="1" x14ac:dyDescent="0.25">
      <c r="A36" s="52">
        <v>556</v>
      </c>
      <c r="B36" s="53" t="s">
        <v>41</v>
      </c>
      <c r="C36" s="55">
        <v>30</v>
      </c>
      <c r="D36" s="5">
        <v>480000</v>
      </c>
      <c r="E36" s="1">
        <v>0</v>
      </c>
      <c r="F36" s="1">
        <f t="shared" si="14"/>
        <v>480000</v>
      </c>
      <c r="G36" s="2">
        <v>478511</v>
      </c>
      <c r="I36" s="99">
        <v>220000</v>
      </c>
      <c r="J36" s="99">
        <v>0</v>
      </c>
      <c r="K36" s="99">
        <f t="shared" si="17"/>
        <v>220000</v>
      </c>
      <c r="L36" s="138">
        <v>233891</v>
      </c>
      <c r="M36" s="127">
        <v>600221</v>
      </c>
      <c r="N36" s="127">
        <v>0</v>
      </c>
      <c r="O36" s="127">
        <f t="shared" si="2"/>
        <v>600221</v>
      </c>
      <c r="P36" s="128">
        <v>691176.56</v>
      </c>
      <c r="Q36" s="96">
        <v>435483</v>
      </c>
      <c r="R36" s="96">
        <v>0</v>
      </c>
      <c r="S36" s="96">
        <f t="shared" si="3"/>
        <v>435483</v>
      </c>
      <c r="T36" s="114">
        <v>442046</v>
      </c>
      <c r="U36" s="96">
        <v>180000</v>
      </c>
      <c r="V36" s="96">
        <v>0</v>
      </c>
      <c r="W36" s="96">
        <f t="shared" si="4"/>
        <v>180000</v>
      </c>
      <c r="X36" s="97">
        <v>133103.67999999999</v>
      </c>
      <c r="Y36" s="96">
        <v>504244</v>
      </c>
      <c r="Z36" s="96"/>
      <c r="AA36" s="96">
        <f t="shared" si="15"/>
        <v>504244</v>
      </c>
      <c r="AB36" s="114">
        <v>501529</v>
      </c>
      <c r="AC36" s="96">
        <v>346288</v>
      </c>
      <c r="AD36" s="132"/>
      <c r="AE36" s="143">
        <f t="shared" si="16"/>
        <v>346288</v>
      </c>
      <c r="AF36" s="141">
        <v>380933</v>
      </c>
      <c r="AG36" s="5">
        <v>43372</v>
      </c>
      <c r="AH36" s="1"/>
      <c r="AI36" s="6">
        <f t="shared" si="5"/>
        <v>43372</v>
      </c>
      <c r="AJ36" s="2">
        <v>50214</v>
      </c>
      <c r="AK36" s="5"/>
      <c r="AL36" s="1"/>
      <c r="AM36" s="6">
        <f t="shared" si="6"/>
        <v>0</v>
      </c>
      <c r="AN36" s="2"/>
      <c r="AO36" s="5"/>
      <c r="AP36" s="1"/>
      <c r="AQ36" s="6">
        <f t="shared" si="7"/>
        <v>0</v>
      </c>
      <c r="AR36" s="2"/>
      <c r="AS36" s="117">
        <v>0</v>
      </c>
      <c r="AT36" s="117">
        <v>0</v>
      </c>
      <c r="AU36" s="118">
        <v>0</v>
      </c>
      <c r="AV36" s="119">
        <v>0</v>
      </c>
      <c r="AW36" s="5"/>
      <c r="AX36" s="1">
        <v>0</v>
      </c>
      <c r="AY36" s="6">
        <v>0</v>
      </c>
      <c r="AZ36" s="2"/>
      <c r="BA36" s="1">
        <f t="shared" si="8"/>
        <v>2809608</v>
      </c>
      <c r="BB36" s="1">
        <f t="shared" si="8"/>
        <v>0</v>
      </c>
      <c r="BC36" s="1">
        <f t="shared" si="8"/>
        <v>2809608</v>
      </c>
      <c r="BD36" s="1">
        <f t="shared" si="8"/>
        <v>2911404.24</v>
      </c>
      <c r="BE36" s="4">
        <f t="shared" si="9"/>
        <v>2911404.24</v>
      </c>
      <c r="BF36" s="4">
        <f t="shared" si="10"/>
        <v>0</v>
      </c>
      <c r="BJ36" s="4">
        <f t="shared" si="11"/>
        <v>0</v>
      </c>
      <c r="BL36" s="4">
        <f t="shared" si="12"/>
        <v>2809608</v>
      </c>
    </row>
    <row r="37" spans="1:64" ht="0.75" customHeight="1" x14ac:dyDescent="0.25">
      <c r="A37" s="52">
        <v>557</v>
      </c>
      <c r="B37" s="53" t="s">
        <v>42</v>
      </c>
      <c r="C37" s="55">
        <v>31</v>
      </c>
      <c r="D37" s="5">
        <v>0</v>
      </c>
      <c r="E37" s="1">
        <v>0</v>
      </c>
      <c r="F37" s="1">
        <f t="shared" si="14"/>
        <v>0</v>
      </c>
      <c r="G37" s="2">
        <v>0</v>
      </c>
      <c r="I37" s="24"/>
      <c r="J37" s="24"/>
      <c r="K37" s="106">
        <f t="shared" si="17"/>
        <v>0</v>
      </c>
      <c r="L37" s="138"/>
      <c r="M37" s="127">
        <v>0</v>
      </c>
      <c r="N37" s="127">
        <v>0</v>
      </c>
      <c r="O37" s="127">
        <f t="shared" si="2"/>
        <v>0</v>
      </c>
      <c r="P37" s="128">
        <v>0</v>
      </c>
      <c r="Q37" s="96">
        <v>0</v>
      </c>
      <c r="R37" s="96">
        <v>0</v>
      </c>
      <c r="S37" s="96">
        <f t="shared" si="3"/>
        <v>0</v>
      </c>
      <c r="T37" s="114">
        <v>0</v>
      </c>
      <c r="U37" s="96">
        <v>0</v>
      </c>
      <c r="V37" s="96">
        <v>0</v>
      </c>
      <c r="W37" s="96">
        <f t="shared" si="4"/>
        <v>0</v>
      </c>
      <c r="X37" s="97">
        <v>0</v>
      </c>
      <c r="Y37" s="96"/>
      <c r="Z37" s="96"/>
      <c r="AA37" s="96">
        <f t="shared" si="15"/>
        <v>0</v>
      </c>
      <c r="AB37" s="114">
        <v>0</v>
      </c>
      <c r="AC37" s="96"/>
      <c r="AD37" s="132"/>
      <c r="AE37" s="143">
        <f t="shared" si="16"/>
        <v>0</v>
      </c>
      <c r="AF37" s="141"/>
      <c r="AG37" s="5"/>
      <c r="AH37" s="1"/>
      <c r="AI37" s="6">
        <f t="shared" si="5"/>
        <v>0</v>
      </c>
      <c r="AJ37" s="2"/>
      <c r="AK37" s="5"/>
      <c r="AL37" s="1"/>
      <c r="AM37" s="6">
        <f t="shared" si="6"/>
        <v>0</v>
      </c>
      <c r="AN37" s="2"/>
      <c r="AO37" s="5"/>
      <c r="AP37" s="1"/>
      <c r="AQ37" s="6">
        <f t="shared" si="7"/>
        <v>0</v>
      </c>
      <c r="AR37" s="2"/>
      <c r="AS37" s="117">
        <v>0</v>
      </c>
      <c r="AT37" s="117">
        <v>0</v>
      </c>
      <c r="AU37" s="118">
        <v>0</v>
      </c>
      <c r="AV37" s="119">
        <v>0</v>
      </c>
      <c r="AW37" s="5"/>
      <c r="AX37" s="1">
        <v>531900</v>
      </c>
      <c r="AY37" s="6">
        <v>531900</v>
      </c>
      <c r="AZ37" s="2"/>
      <c r="BA37" s="1">
        <f t="shared" si="8"/>
        <v>0</v>
      </c>
      <c r="BB37" s="1">
        <f t="shared" si="8"/>
        <v>531900</v>
      </c>
      <c r="BC37" s="1">
        <f t="shared" si="8"/>
        <v>531900</v>
      </c>
      <c r="BD37" s="1">
        <f t="shared" si="8"/>
        <v>0</v>
      </c>
      <c r="BE37" s="4">
        <f t="shared" si="9"/>
        <v>0</v>
      </c>
      <c r="BF37" s="4">
        <f t="shared" si="10"/>
        <v>0</v>
      </c>
      <c r="BJ37" s="4">
        <f t="shared" si="11"/>
        <v>531900</v>
      </c>
      <c r="BL37" s="4">
        <f t="shared" si="12"/>
        <v>0</v>
      </c>
    </row>
    <row r="38" spans="1:64" ht="18.75" customHeight="1" x14ac:dyDescent="0.25">
      <c r="A38" s="52">
        <v>558</v>
      </c>
      <c r="B38" s="53" t="s">
        <v>43</v>
      </c>
      <c r="C38" s="55">
        <v>32</v>
      </c>
      <c r="D38" s="1">
        <v>0</v>
      </c>
      <c r="E38" s="1">
        <v>0</v>
      </c>
      <c r="F38" s="1">
        <f t="shared" si="14"/>
        <v>0</v>
      </c>
      <c r="G38" s="2">
        <v>-12026.34</v>
      </c>
      <c r="I38" s="99"/>
      <c r="J38" s="99">
        <v>0</v>
      </c>
      <c r="K38" s="99">
        <f t="shared" si="17"/>
        <v>0</v>
      </c>
      <c r="L38" s="138"/>
      <c r="M38" s="127">
        <v>0</v>
      </c>
      <c r="N38" s="127">
        <v>0</v>
      </c>
      <c r="O38" s="127">
        <f t="shared" si="2"/>
        <v>0</v>
      </c>
      <c r="P38" s="128">
        <v>0</v>
      </c>
      <c r="Q38" s="96">
        <v>0</v>
      </c>
      <c r="R38" s="96">
        <v>0</v>
      </c>
      <c r="S38" s="96">
        <f t="shared" si="3"/>
        <v>0</v>
      </c>
      <c r="T38" s="114">
        <v>0</v>
      </c>
      <c r="U38" s="96">
        <v>0</v>
      </c>
      <c r="V38" s="96">
        <v>0</v>
      </c>
      <c r="W38" s="96">
        <f t="shared" si="4"/>
        <v>0</v>
      </c>
      <c r="X38" s="97">
        <v>0</v>
      </c>
      <c r="Y38" s="96"/>
      <c r="Z38" s="96"/>
      <c r="AA38" s="96">
        <f t="shared" si="15"/>
        <v>0</v>
      </c>
      <c r="AB38" s="114">
        <v>0</v>
      </c>
      <c r="AC38" s="96"/>
      <c r="AD38" s="132"/>
      <c r="AE38" s="143">
        <f>SUM(AC38:AD38)</f>
        <v>0</v>
      </c>
      <c r="AF38" s="141"/>
      <c r="AG38" s="1"/>
      <c r="AH38" s="1"/>
      <c r="AI38" s="6">
        <f t="shared" si="5"/>
        <v>0</v>
      </c>
      <c r="AJ38" s="2">
        <v>-765.79</v>
      </c>
      <c r="AK38" s="1"/>
      <c r="AL38" s="1"/>
      <c r="AM38" s="6">
        <f t="shared" si="6"/>
        <v>0</v>
      </c>
      <c r="AN38" s="2"/>
      <c r="AO38" s="1"/>
      <c r="AP38" s="1"/>
      <c r="AQ38" s="6">
        <f t="shared" si="7"/>
        <v>0</v>
      </c>
      <c r="AR38" s="2"/>
      <c r="AS38" s="117">
        <v>0</v>
      </c>
      <c r="AT38" s="117">
        <v>0</v>
      </c>
      <c r="AU38" s="118">
        <v>0</v>
      </c>
      <c r="AV38" s="119">
        <v>0</v>
      </c>
      <c r="AW38" s="1"/>
      <c r="AX38" s="1"/>
      <c r="AY38" s="6"/>
      <c r="AZ38" s="2"/>
      <c r="BA38" s="1">
        <f t="shared" si="8"/>
        <v>0</v>
      </c>
      <c r="BB38" s="1">
        <f t="shared" si="8"/>
        <v>0</v>
      </c>
      <c r="BC38" s="1">
        <f t="shared" si="8"/>
        <v>0</v>
      </c>
      <c r="BD38" s="1">
        <f t="shared" si="8"/>
        <v>-12792.130000000001</v>
      </c>
      <c r="BE38" s="4">
        <f t="shared" si="9"/>
        <v>-12792.130000000001</v>
      </c>
      <c r="BF38" s="4">
        <f t="shared" si="10"/>
        <v>0</v>
      </c>
      <c r="BJ38" s="4">
        <f t="shared" si="11"/>
        <v>0</v>
      </c>
      <c r="BL38" s="4">
        <f t="shared" si="12"/>
        <v>0</v>
      </c>
    </row>
    <row r="39" spans="1:64" ht="17.25" customHeight="1" x14ac:dyDescent="0.25">
      <c r="A39" s="52">
        <v>561</v>
      </c>
      <c r="B39" s="53" t="s">
        <v>44</v>
      </c>
      <c r="C39" s="55">
        <v>33</v>
      </c>
      <c r="D39" s="1">
        <v>0</v>
      </c>
      <c r="E39" s="1">
        <v>0</v>
      </c>
      <c r="F39" s="1">
        <f t="shared" si="14"/>
        <v>0</v>
      </c>
      <c r="G39" s="2">
        <v>0</v>
      </c>
      <c r="I39" s="18"/>
      <c r="J39" s="18"/>
      <c r="K39" s="102">
        <f t="shared" si="17"/>
        <v>0</v>
      </c>
      <c r="L39" s="137"/>
      <c r="M39" s="127">
        <v>0</v>
      </c>
      <c r="N39" s="127">
        <v>0</v>
      </c>
      <c r="O39" s="127">
        <f t="shared" si="2"/>
        <v>0</v>
      </c>
      <c r="P39" s="128">
        <v>0</v>
      </c>
      <c r="Q39" s="96">
        <v>0</v>
      </c>
      <c r="R39" s="96">
        <v>0</v>
      </c>
      <c r="S39" s="96">
        <f t="shared" si="3"/>
        <v>0</v>
      </c>
      <c r="T39" s="114">
        <v>0</v>
      </c>
      <c r="U39" s="96">
        <v>0</v>
      </c>
      <c r="V39" s="96">
        <v>0</v>
      </c>
      <c r="W39" s="96">
        <f t="shared" si="4"/>
        <v>0</v>
      </c>
      <c r="X39" s="97">
        <v>0</v>
      </c>
      <c r="Y39" s="96"/>
      <c r="Z39" s="96"/>
      <c r="AA39" s="96">
        <f t="shared" si="15"/>
        <v>0</v>
      </c>
      <c r="AB39" s="114">
        <v>0</v>
      </c>
      <c r="AC39" s="96"/>
      <c r="AD39" s="132"/>
      <c r="AE39" s="143">
        <f>SUM(AC39:AD39)</f>
        <v>0</v>
      </c>
      <c r="AF39" s="141"/>
      <c r="AG39" s="1"/>
      <c r="AH39" s="1"/>
      <c r="AI39" s="6">
        <f t="shared" si="5"/>
        <v>0</v>
      </c>
      <c r="AJ39" s="2">
        <v>0</v>
      </c>
      <c r="AK39" s="1"/>
      <c r="AL39" s="1"/>
      <c r="AM39" s="6">
        <f t="shared" si="6"/>
        <v>0</v>
      </c>
      <c r="AN39" s="2"/>
      <c r="AO39" s="1"/>
      <c r="AP39" s="1"/>
      <c r="AQ39" s="6">
        <f t="shared" si="7"/>
        <v>0</v>
      </c>
      <c r="AR39" s="2"/>
      <c r="AS39" s="117">
        <v>0</v>
      </c>
      <c r="AT39" s="117">
        <v>0</v>
      </c>
      <c r="AU39" s="118">
        <v>0</v>
      </c>
      <c r="AV39" s="119">
        <v>0</v>
      </c>
      <c r="AW39" s="1"/>
      <c r="AX39" s="1"/>
      <c r="AY39" s="6"/>
      <c r="AZ39" s="2"/>
      <c r="BA39" s="1">
        <f t="shared" si="8"/>
        <v>0</v>
      </c>
      <c r="BB39" s="1">
        <f t="shared" si="8"/>
        <v>0</v>
      </c>
      <c r="BC39" s="1">
        <f t="shared" si="8"/>
        <v>0</v>
      </c>
      <c r="BD39" s="1">
        <f t="shared" si="8"/>
        <v>0</v>
      </c>
      <c r="BE39" s="4">
        <f t="shared" si="9"/>
        <v>0</v>
      </c>
      <c r="BF39" s="4">
        <f t="shared" si="10"/>
        <v>0</v>
      </c>
      <c r="BJ39" s="4">
        <f t="shared" si="11"/>
        <v>0</v>
      </c>
      <c r="BL39" s="4">
        <f t="shared" si="12"/>
        <v>0</v>
      </c>
    </row>
    <row r="40" spans="1:64" ht="15" customHeight="1" x14ac:dyDescent="0.25">
      <c r="A40" s="52">
        <v>562</v>
      </c>
      <c r="B40" s="53" t="s">
        <v>45</v>
      </c>
      <c r="C40" s="55">
        <v>34</v>
      </c>
      <c r="D40" s="1">
        <v>22000</v>
      </c>
      <c r="E40" s="1">
        <v>0</v>
      </c>
      <c r="F40" s="1">
        <f t="shared" si="14"/>
        <v>22000</v>
      </c>
      <c r="G40" s="2">
        <v>25081.98</v>
      </c>
      <c r="I40" s="99">
        <v>43890</v>
      </c>
      <c r="J40" s="99">
        <v>320</v>
      </c>
      <c r="K40" s="99">
        <f t="shared" si="17"/>
        <v>44210</v>
      </c>
      <c r="L40" s="137">
        <v>56726</v>
      </c>
      <c r="M40" s="127">
        <v>12872</v>
      </c>
      <c r="N40" s="127">
        <v>0</v>
      </c>
      <c r="O40" s="127">
        <f t="shared" si="2"/>
        <v>12872</v>
      </c>
      <c r="P40" s="128">
        <v>5719.81</v>
      </c>
      <c r="Q40" s="96">
        <v>15710</v>
      </c>
      <c r="R40" s="96">
        <v>0</v>
      </c>
      <c r="S40" s="96">
        <f t="shared" si="3"/>
        <v>15710</v>
      </c>
      <c r="T40" s="114">
        <v>15473.44</v>
      </c>
      <c r="U40" s="96">
        <v>0</v>
      </c>
      <c r="V40" s="96">
        <v>0</v>
      </c>
      <c r="W40" s="96">
        <f t="shared" si="4"/>
        <v>0</v>
      </c>
      <c r="X40" s="97">
        <v>13872.47</v>
      </c>
      <c r="Y40" s="96">
        <v>8000</v>
      </c>
      <c r="Z40" s="96"/>
      <c r="AA40" s="96">
        <v>8000</v>
      </c>
      <c r="AB40" s="114">
        <v>11929</v>
      </c>
      <c r="AC40" s="96"/>
      <c r="AD40" s="132"/>
      <c r="AE40" s="143">
        <v>0</v>
      </c>
      <c r="AF40" s="135">
        <v>34017</v>
      </c>
      <c r="AG40" s="1">
        <v>90000</v>
      </c>
      <c r="AH40" s="1"/>
      <c r="AI40" s="6">
        <f t="shared" si="5"/>
        <v>90000</v>
      </c>
      <c r="AJ40" s="2">
        <v>70752</v>
      </c>
      <c r="AK40" s="1">
        <v>0</v>
      </c>
      <c r="AL40" s="1">
        <v>0</v>
      </c>
      <c r="AM40" s="6">
        <f t="shared" si="6"/>
        <v>0</v>
      </c>
      <c r="AN40" s="2"/>
      <c r="AO40" s="1"/>
      <c r="AP40" s="1"/>
      <c r="AQ40" s="6">
        <f t="shared" si="7"/>
        <v>0</v>
      </c>
      <c r="AR40" s="2"/>
      <c r="AS40" s="117">
        <v>0</v>
      </c>
      <c r="AT40" s="117">
        <v>0</v>
      </c>
      <c r="AU40" s="118">
        <v>0</v>
      </c>
      <c r="AV40" s="119">
        <v>0</v>
      </c>
      <c r="AW40" s="1"/>
      <c r="AX40" s="1">
        <v>0</v>
      </c>
      <c r="AY40" s="6"/>
      <c r="AZ40" s="2"/>
      <c r="BA40" s="1">
        <f t="shared" si="8"/>
        <v>192472</v>
      </c>
      <c r="BB40" s="1">
        <f t="shared" si="8"/>
        <v>320</v>
      </c>
      <c r="BC40" s="1">
        <f t="shared" si="8"/>
        <v>192792</v>
      </c>
      <c r="BD40" s="1">
        <v>233571.39</v>
      </c>
      <c r="BE40" s="4">
        <f t="shared" si="9"/>
        <v>233571.7</v>
      </c>
      <c r="BF40" s="4">
        <f t="shared" si="10"/>
        <v>0.30999999999767169</v>
      </c>
      <c r="BJ40" s="4">
        <f t="shared" si="11"/>
        <v>320</v>
      </c>
      <c r="BL40" s="4">
        <f t="shared" si="12"/>
        <v>192472</v>
      </c>
    </row>
    <row r="41" spans="1:64" ht="0.75" customHeight="1" x14ac:dyDescent="0.25">
      <c r="A41" s="52">
        <v>563</v>
      </c>
      <c r="B41" s="53" t="s">
        <v>46</v>
      </c>
      <c r="C41" s="55">
        <v>35</v>
      </c>
      <c r="D41" s="1">
        <v>0</v>
      </c>
      <c r="E41" s="1">
        <v>0</v>
      </c>
      <c r="F41" s="1">
        <f t="shared" ref="F41:F45" si="18">SUM(D41:E41)</f>
        <v>0</v>
      </c>
      <c r="G41" s="2">
        <v>0</v>
      </c>
      <c r="I41" s="18"/>
      <c r="J41" s="18"/>
      <c r="K41" s="102">
        <f t="shared" si="17"/>
        <v>0</v>
      </c>
      <c r="L41" s="103"/>
      <c r="M41" s="127">
        <v>0</v>
      </c>
      <c r="N41" s="127">
        <v>0</v>
      </c>
      <c r="O41" s="127">
        <f t="shared" si="2"/>
        <v>0</v>
      </c>
      <c r="P41" s="128">
        <v>0</v>
      </c>
      <c r="Q41" s="96">
        <v>15710</v>
      </c>
      <c r="R41" s="96">
        <v>0</v>
      </c>
      <c r="S41" s="96">
        <f t="shared" si="3"/>
        <v>15710</v>
      </c>
      <c r="T41" s="114">
        <v>15473.44</v>
      </c>
      <c r="U41" s="96">
        <v>0</v>
      </c>
      <c r="V41" s="96">
        <v>0</v>
      </c>
      <c r="W41" s="96">
        <f t="shared" si="4"/>
        <v>0</v>
      </c>
      <c r="X41" s="97">
        <v>13872.47</v>
      </c>
      <c r="Y41" s="96">
        <v>8000</v>
      </c>
      <c r="Z41" s="96"/>
      <c r="AA41" s="96">
        <f>SUM(Y41:Z41)</f>
        <v>8000</v>
      </c>
      <c r="AB41" s="114">
        <v>11928.73</v>
      </c>
      <c r="AC41" s="96"/>
      <c r="AD41" s="132"/>
      <c r="AE41" s="133">
        <v>0</v>
      </c>
      <c r="AF41" s="135">
        <v>0</v>
      </c>
      <c r="AG41" s="1">
        <f>SUM(AG40)</f>
        <v>90000</v>
      </c>
      <c r="AH41" s="1"/>
      <c r="AI41" s="6"/>
      <c r="AJ41" s="2"/>
      <c r="AK41" s="1">
        <f>SUM(AK7:AK40)</f>
        <v>75176</v>
      </c>
      <c r="AL41" s="1">
        <f>SUM(AL7:AL40)</f>
        <v>4500</v>
      </c>
      <c r="AM41" s="6">
        <f t="shared" ref="AM41:AM45" si="19">SUM(AK41:AL41)</f>
        <v>79676</v>
      </c>
      <c r="AN41" s="2"/>
      <c r="AO41" s="1"/>
      <c r="AP41" s="1"/>
      <c r="AQ41" s="6">
        <f>SUM(AQ7:AQ40)</f>
        <v>315304</v>
      </c>
      <c r="AR41" s="2"/>
      <c r="AS41" s="117">
        <v>0</v>
      </c>
      <c r="AT41" s="117">
        <v>0</v>
      </c>
      <c r="AU41" s="118">
        <v>0</v>
      </c>
      <c r="AV41" s="119">
        <v>0</v>
      </c>
      <c r="AW41" s="1"/>
      <c r="AX41" s="1">
        <v>531900</v>
      </c>
      <c r="AY41" s="6">
        <v>531900</v>
      </c>
      <c r="AZ41" s="2"/>
      <c r="BA41" s="1">
        <f t="shared" si="8"/>
        <v>188886</v>
      </c>
      <c r="BB41" s="1"/>
      <c r="BC41" s="1"/>
      <c r="BD41" s="1"/>
      <c r="BE41" s="4">
        <f t="shared" si="9"/>
        <v>41274.639999999999</v>
      </c>
      <c r="BF41" s="4">
        <f t="shared" si="10"/>
        <v>41274.639999999999</v>
      </c>
      <c r="BJ41" s="4">
        <f t="shared" si="11"/>
        <v>536400</v>
      </c>
      <c r="BL41" s="4">
        <f t="shared" si="12"/>
        <v>188886</v>
      </c>
    </row>
    <row r="42" spans="1:64" ht="15" hidden="1" customHeight="1" x14ac:dyDescent="0.25">
      <c r="A42" s="52">
        <v>565</v>
      </c>
      <c r="B42" s="53" t="s">
        <v>86</v>
      </c>
      <c r="C42" s="55">
        <v>36</v>
      </c>
      <c r="D42" s="1">
        <v>0</v>
      </c>
      <c r="E42" s="1">
        <v>0</v>
      </c>
      <c r="F42" s="1">
        <f t="shared" si="18"/>
        <v>0</v>
      </c>
      <c r="G42" s="2">
        <v>0</v>
      </c>
      <c r="I42" s="18"/>
      <c r="J42" s="18"/>
      <c r="K42" s="102">
        <f t="shared" si="17"/>
        <v>0</v>
      </c>
      <c r="L42" s="104"/>
      <c r="M42" s="127">
        <v>0</v>
      </c>
      <c r="N42" s="127">
        <v>0</v>
      </c>
      <c r="O42" s="127">
        <f t="shared" si="2"/>
        <v>0</v>
      </c>
      <c r="P42" s="128">
        <v>0</v>
      </c>
      <c r="Q42" s="1"/>
      <c r="R42" s="1"/>
      <c r="S42" s="6">
        <f t="shared" si="3"/>
        <v>0</v>
      </c>
      <c r="T42" s="2"/>
      <c r="U42" s="96">
        <v>0</v>
      </c>
      <c r="V42" s="96">
        <v>0</v>
      </c>
      <c r="W42" s="96">
        <f t="shared" si="4"/>
        <v>0</v>
      </c>
      <c r="X42" s="98">
        <v>0</v>
      </c>
      <c r="Y42" s="18"/>
      <c r="Z42" s="18"/>
      <c r="AA42" s="17">
        <f t="shared" ref="AA42:AA45" si="20">SUM(Y42:Z42)</f>
        <v>0</v>
      </c>
      <c r="AB42" s="7"/>
      <c r="AC42" s="96"/>
      <c r="AD42" s="132"/>
      <c r="AE42" s="134">
        <f>SUM(AE7:AE40)</f>
        <v>4633046</v>
      </c>
      <c r="AF42" s="135"/>
      <c r="AG42" s="1"/>
      <c r="AH42" s="1"/>
      <c r="AI42" s="6"/>
      <c r="AJ42" s="2"/>
      <c r="AK42" s="1"/>
      <c r="AL42" s="1"/>
      <c r="AM42" s="6">
        <f t="shared" si="19"/>
        <v>0</v>
      </c>
      <c r="AN42" s="2"/>
      <c r="AO42" s="1"/>
      <c r="AP42" s="1"/>
      <c r="AQ42" s="6"/>
      <c r="AR42" s="2"/>
      <c r="AS42" s="117">
        <v>0</v>
      </c>
      <c r="AT42" s="117">
        <v>0</v>
      </c>
      <c r="AU42" s="118">
        <v>0</v>
      </c>
      <c r="AV42" s="119">
        <v>0</v>
      </c>
      <c r="AW42" s="1"/>
      <c r="AX42" s="1">
        <v>531900</v>
      </c>
      <c r="AY42" s="6">
        <v>531900</v>
      </c>
      <c r="AZ42" s="2"/>
      <c r="BA42" s="1">
        <f t="shared" si="8"/>
        <v>0</v>
      </c>
      <c r="BB42" s="1"/>
      <c r="BC42" s="1"/>
      <c r="BD42" s="1"/>
      <c r="BE42" s="4">
        <f t="shared" si="9"/>
        <v>0</v>
      </c>
      <c r="BF42" s="4">
        <f t="shared" si="10"/>
        <v>0</v>
      </c>
      <c r="BJ42" s="4">
        <f t="shared" si="11"/>
        <v>531900</v>
      </c>
      <c r="BL42" s="4">
        <f t="shared" si="12"/>
        <v>0</v>
      </c>
    </row>
    <row r="43" spans="1:64" ht="15" hidden="1" customHeight="1" x14ac:dyDescent="0.25">
      <c r="A43" s="52">
        <v>567</v>
      </c>
      <c r="B43" s="53" t="s">
        <v>47</v>
      </c>
      <c r="C43" s="55">
        <v>37</v>
      </c>
      <c r="D43" s="1">
        <v>0</v>
      </c>
      <c r="E43" s="1">
        <v>0</v>
      </c>
      <c r="F43" s="1">
        <f t="shared" si="18"/>
        <v>0</v>
      </c>
      <c r="G43" s="2">
        <v>0</v>
      </c>
      <c r="I43" s="107"/>
      <c r="J43" s="107"/>
      <c r="K43" s="102">
        <f t="shared" si="17"/>
        <v>0</v>
      </c>
      <c r="L43" s="103"/>
      <c r="M43" s="127">
        <v>0</v>
      </c>
      <c r="N43" s="127">
        <v>0</v>
      </c>
      <c r="O43" s="127">
        <f t="shared" si="2"/>
        <v>0</v>
      </c>
      <c r="P43" s="128">
        <v>0</v>
      </c>
      <c r="Q43" s="1"/>
      <c r="R43" s="1"/>
      <c r="S43" s="6">
        <f t="shared" si="3"/>
        <v>0</v>
      </c>
      <c r="T43" s="2"/>
      <c r="U43" s="96">
        <v>0</v>
      </c>
      <c r="V43" s="96">
        <v>0</v>
      </c>
      <c r="W43" s="96">
        <f t="shared" si="4"/>
        <v>0</v>
      </c>
      <c r="X43" s="98">
        <v>0</v>
      </c>
      <c r="Y43" s="18"/>
      <c r="Z43" s="18"/>
      <c r="AA43" s="17">
        <f t="shared" si="20"/>
        <v>0</v>
      </c>
      <c r="AB43" s="7"/>
      <c r="AC43" s="1"/>
      <c r="AD43" s="1"/>
      <c r="AE43" s="31">
        <f t="shared" ref="AE43:AE45" si="21">AC43+AD43</f>
        <v>0</v>
      </c>
      <c r="AF43" s="33"/>
      <c r="AG43" s="1"/>
      <c r="AH43" s="1"/>
      <c r="AI43" s="6"/>
      <c r="AJ43" s="2"/>
      <c r="AK43" s="1"/>
      <c r="AL43" s="1"/>
      <c r="AM43" s="6">
        <f t="shared" si="19"/>
        <v>0</v>
      </c>
      <c r="AN43" s="2"/>
      <c r="AO43" s="1"/>
      <c r="AP43" s="1"/>
      <c r="AQ43" s="6"/>
      <c r="AR43" s="2"/>
      <c r="AS43" s="122">
        <v>0</v>
      </c>
      <c r="AT43" s="122">
        <v>0</v>
      </c>
      <c r="AU43" s="123">
        <v>0</v>
      </c>
      <c r="AV43" s="124">
        <v>0</v>
      </c>
      <c r="AW43" s="1"/>
      <c r="AX43" s="1">
        <v>531900</v>
      </c>
      <c r="AY43" s="6">
        <v>531900</v>
      </c>
      <c r="AZ43" s="2"/>
      <c r="BA43" s="1">
        <f t="shared" si="8"/>
        <v>0</v>
      </c>
      <c r="BB43" s="1"/>
      <c r="BC43" s="1"/>
      <c r="BD43" s="1"/>
      <c r="BE43" s="4">
        <f t="shared" si="9"/>
        <v>0</v>
      </c>
      <c r="BF43" s="4">
        <f t="shared" si="10"/>
        <v>0</v>
      </c>
      <c r="BJ43" s="4">
        <f t="shared" si="11"/>
        <v>531900</v>
      </c>
      <c r="BL43" s="4">
        <f t="shared" si="12"/>
        <v>0</v>
      </c>
    </row>
    <row r="44" spans="1:64" ht="12.75" hidden="1" customHeight="1" x14ac:dyDescent="0.2">
      <c r="A44" s="52">
        <v>563</v>
      </c>
      <c r="B44" s="53" t="s">
        <v>46</v>
      </c>
      <c r="C44" s="55">
        <v>36</v>
      </c>
      <c r="D44" s="17"/>
      <c r="E44" s="17"/>
      <c r="F44" s="6">
        <f t="shared" si="18"/>
        <v>0</v>
      </c>
      <c r="G44" s="7"/>
      <c r="I44" s="99">
        <v>43890</v>
      </c>
      <c r="J44" s="99">
        <v>320</v>
      </c>
      <c r="K44" s="99">
        <f t="shared" si="17"/>
        <v>44210</v>
      </c>
      <c r="L44" s="105">
        <v>56726</v>
      </c>
      <c r="M44" s="129"/>
      <c r="N44" s="129"/>
      <c r="O44" s="129"/>
      <c r="P44" s="129"/>
      <c r="Q44" s="17"/>
      <c r="R44" s="17"/>
      <c r="S44" s="6">
        <f t="shared" si="3"/>
        <v>0</v>
      </c>
      <c r="T44" s="7"/>
      <c r="U44" s="17"/>
      <c r="V44" s="17"/>
      <c r="W44" s="17"/>
      <c r="X44" s="7"/>
      <c r="Y44" s="32"/>
      <c r="Z44" s="32"/>
      <c r="AA44" s="17">
        <f t="shared" si="20"/>
        <v>0</v>
      </c>
      <c r="AB44" s="10"/>
      <c r="AC44" s="17"/>
      <c r="AD44" s="17"/>
      <c r="AE44" s="31">
        <f t="shared" si="21"/>
        <v>0</v>
      </c>
      <c r="AF44" s="33">
        <v>20147</v>
      </c>
      <c r="AG44" s="17"/>
      <c r="AH44" s="17"/>
      <c r="AI44" s="6"/>
      <c r="AJ44" s="7"/>
      <c r="AK44" s="17"/>
      <c r="AL44" s="17"/>
      <c r="AM44" s="6">
        <f t="shared" si="19"/>
        <v>0</v>
      </c>
      <c r="AN44" s="7"/>
      <c r="AO44" s="17"/>
      <c r="AP44" s="17"/>
      <c r="AQ44" s="6"/>
      <c r="AR44" s="7"/>
      <c r="AS44" s="17"/>
      <c r="AT44" s="17"/>
      <c r="AU44" s="17"/>
      <c r="AV44" s="7"/>
      <c r="AW44" s="17"/>
      <c r="AX44" s="17">
        <v>531900</v>
      </c>
      <c r="AY44" s="6">
        <v>531900</v>
      </c>
      <c r="AZ44" s="7"/>
      <c r="BA44" s="1">
        <f t="shared" si="8"/>
        <v>43890</v>
      </c>
      <c r="BB44" s="17"/>
      <c r="BC44" s="17"/>
      <c r="BD44" s="1"/>
      <c r="BE44" s="4">
        <f t="shared" si="9"/>
        <v>76873</v>
      </c>
      <c r="BF44" s="4">
        <f t="shared" si="10"/>
        <v>76873</v>
      </c>
      <c r="BJ44" s="4">
        <f t="shared" si="11"/>
        <v>532220</v>
      </c>
      <c r="BL44" s="4">
        <f t="shared" si="12"/>
        <v>43890</v>
      </c>
    </row>
    <row r="45" spans="1:64" ht="15" hidden="1" customHeight="1" x14ac:dyDescent="0.2">
      <c r="A45" s="52">
        <v>567</v>
      </c>
      <c r="B45" s="53" t="s">
        <v>47</v>
      </c>
      <c r="C45" s="55">
        <v>37</v>
      </c>
      <c r="D45" s="17"/>
      <c r="E45" s="17"/>
      <c r="F45" s="6">
        <f t="shared" si="18"/>
        <v>0</v>
      </c>
      <c r="G45" s="7"/>
      <c r="I45" s="18"/>
      <c r="J45" s="18"/>
      <c r="K45" s="18"/>
      <c r="L45" s="7"/>
      <c r="M45" s="17"/>
      <c r="N45" s="17"/>
      <c r="O45" s="17"/>
      <c r="P45" s="130"/>
      <c r="Q45" s="17">
        <v>0</v>
      </c>
      <c r="R45" s="17">
        <v>0</v>
      </c>
      <c r="S45" s="6">
        <f t="shared" si="3"/>
        <v>0</v>
      </c>
      <c r="T45" s="7"/>
      <c r="U45" s="17"/>
      <c r="V45" s="17"/>
      <c r="W45" s="17"/>
      <c r="X45" s="7"/>
      <c r="Y45" s="17"/>
      <c r="Z45" s="17"/>
      <c r="AA45" s="17">
        <f t="shared" si="20"/>
        <v>0</v>
      </c>
      <c r="AB45" s="7"/>
      <c r="AC45" s="17">
        <v>0</v>
      </c>
      <c r="AD45" s="17">
        <v>0</v>
      </c>
      <c r="AE45" s="31">
        <f t="shared" si="21"/>
        <v>0</v>
      </c>
      <c r="AF45" s="7">
        <v>0</v>
      </c>
      <c r="AG45" s="17"/>
      <c r="AH45" s="17"/>
      <c r="AI45" s="6"/>
      <c r="AJ45" s="7"/>
      <c r="AK45" s="17"/>
      <c r="AL45" s="17"/>
      <c r="AM45" s="6">
        <f t="shared" si="19"/>
        <v>0</v>
      </c>
      <c r="AN45" s="7"/>
      <c r="AO45" s="17"/>
      <c r="AP45" s="17"/>
      <c r="AQ45" s="6"/>
      <c r="AR45" s="7"/>
      <c r="AS45" s="17"/>
      <c r="AT45" s="17"/>
      <c r="AU45" s="17"/>
      <c r="AV45" s="7"/>
      <c r="AW45" s="17"/>
      <c r="AX45" s="17">
        <v>0</v>
      </c>
      <c r="AY45" s="6">
        <v>0</v>
      </c>
      <c r="AZ45" s="7">
        <v>0</v>
      </c>
      <c r="BA45" s="1">
        <f t="shared" si="8"/>
        <v>0</v>
      </c>
      <c r="BB45" s="17"/>
      <c r="BC45" s="17"/>
      <c r="BD45" s="1"/>
      <c r="BE45" s="4">
        <f t="shared" si="9"/>
        <v>0</v>
      </c>
      <c r="BF45" s="4">
        <f t="shared" si="10"/>
        <v>0</v>
      </c>
      <c r="BJ45" s="4">
        <f t="shared" si="11"/>
        <v>0</v>
      </c>
      <c r="BL45" s="4">
        <f t="shared" si="12"/>
        <v>0</v>
      </c>
    </row>
    <row r="46" spans="1:64" ht="22.15" customHeight="1" x14ac:dyDescent="0.25">
      <c r="A46" s="154" t="s">
        <v>48</v>
      </c>
      <c r="B46" s="154"/>
      <c r="C46" s="63">
        <v>38</v>
      </c>
      <c r="D46" s="8">
        <f>D7+D8+D9+D10+D11+D12+D13+D14+D15+D16+D17+D18+D19+D20+D21+D28+D30+D31+D36+D40</f>
        <v>13603833</v>
      </c>
      <c r="E46" s="8">
        <f t="shared" ref="E46:F46" si="22">E7+E8+E9+E10+E11+E12+E13+E14+E15+E16+E17+E18+E19+E20+E21+E28+E30+E31+E36+E40</f>
        <v>1556027</v>
      </c>
      <c r="F46" s="8">
        <f t="shared" si="22"/>
        <v>15159860</v>
      </c>
      <c r="G46" s="8">
        <f>G7+G8+G9+G10+G11+G12+G13+G14+G15+G16+G17+G18+G19+G20+G21+G22+G23+G24+G25+G26+G27+G28+G29+G30+G31+G32+G33+G34+G35+G36+G38+G39+G40</f>
        <v>14198064.050000001</v>
      </c>
      <c r="I46" s="8">
        <f>I7+I8+I9+I10+I11+I12+I13+I14+I15+I16+I17+I18+I19+I20+I21+I28+I30+I31+I36+I40</f>
        <v>6659662</v>
      </c>
      <c r="J46" s="8">
        <f t="shared" ref="J46:K46" si="23">J7+J8+J9+J10+J11+J12+J13+J14+J15+J16+J17+J18+J19+J20+J21+J28+J30+J31+J36+J40</f>
        <v>325960</v>
      </c>
      <c r="K46" s="8">
        <f t="shared" si="23"/>
        <v>6985622</v>
      </c>
      <c r="L46" s="8">
        <f>L7+L8+L9+L10+L11+L12+L13+L14+L15+L16+L17+L18+L19+L20+L21+L22+L23+L24+L25+L26+L27+L28+L29+L30+L31+L32+L33+L34+L35+L36+L38+L39+L40</f>
        <v>6712334.7600000016</v>
      </c>
      <c r="M46" s="131">
        <f>M7+M8+M9+M10+M11+M12+M13+M14+M15+M16+M17+M18+M19+M20+M21+M28+M30+M31+M36+M40</f>
        <v>14755395</v>
      </c>
      <c r="N46" s="131">
        <f t="shared" ref="N46:O46" si="24">N7+N8+N9+N10+N11+N12+N13+N14+N15+N16+N17+N18+N19+N20+N21+N28+N30+N31+N36+N40</f>
        <v>516586</v>
      </c>
      <c r="O46" s="131">
        <f t="shared" si="24"/>
        <v>15271981</v>
      </c>
      <c r="P46" s="131">
        <f>P7+P8+P9+P10+P11+P12+P13+P14+P15+P16+P17+P18+P19+P20+P21+P22+P23+P24+P25+P26+P27+P28+P29+P30+P31+P32+P33+P34+P35+P36+P38+P39+P40</f>
        <v>14957256.750000004</v>
      </c>
      <c r="Q46" s="8">
        <f>Q7+Q8+Q9+Q10+Q11+Q12+Q13+Q14+Q15+Q16+Q17+Q18+Q19+Q20+Q21+Q22+Q23+Q24+Q25+Q26+Q27+Q28+Q29+Q30+Q31+Q32+Q33+Q34+Q35+Q36+Q38+Q39+Q40</f>
        <v>15407415</v>
      </c>
      <c r="R46" s="8">
        <f>SUM(R7:R45)</f>
        <v>385497</v>
      </c>
      <c r="S46" s="140">
        <f t="shared" si="3"/>
        <v>15792912</v>
      </c>
      <c r="T46" s="139">
        <f>T7+T8+T9+T10+T11+T12+T13+T14+T15+T16+T17+T18+T19+T20+T21+T22+T23+T24+T25+T26+T27+T28+T29+T30+T31+T32+T33+T34+T35+T36+T38+T39+T40</f>
        <v>16030530.939999998</v>
      </c>
      <c r="U46" s="8">
        <f>U7+U8+U9+U10+U11+U12+U13+U14+U15+U16+U17+U18+U19+U20+U21+U28+U30+U31+U36+U40</f>
        <v>4888200</v>
      </c>
      <c r="V46" s="8">
        <f t="shared" ref="V46:W46" si="25">V7+V8+V9+V10+V11+V12+V13+V14+V15+V16+V17+V18+V19+V20+V21+V28+V30+V31+V36+V40</f>
        <v>51000</v>
      </c>
      <c r="W46" s="8">
        <f t="shared" si="25"/>
        <v>4939200</v>
      </c>
      <c r="X46" s="8">
        <f>X7+X8+X9+X10+X11+X12+X13+X14+X15+X16+X17+X18+X19+X20+X21+X22+X23+X24+X25+X26+X27+X28+X29+X30+X31+X32+X33+X34+X35+X36+X38+X39+X40</f>
        <v>4633151.1400000006</v>
      </c>
      <c r="Y46" s="8">
        <f>Y7+Y8+Y9+Y10+Y11+Y12+Y13+Y14+Y15+Y16+Y17+Y18+Y19+Y20+Y21+Y22+Y23+Y24+Y25+Y26+Y27+Y28+Y29+Y30+Y31+Y32+Y33+Y34+Y35+Y36+Y38+Y39+Y40</f>
        <v>14693847.750299998</v>
      </c>
      <c r="Z46" s="8">
        <f t="shared" ref="Z46:AA46" si="26">Z7+Z8+Z9+Z10+Z11+Z12+Z13+Z14+Z15+Z16+Z17+Z18+Z19+Z20+Z21+Z28+Z30+Z31+Z36+Z40</f>
        <v>580668</v>
      </c>
      <c r="AA46" s="8">
        <f t="shared" si="26"/>
        <v>15274515.750299998</v>
      </c>
      <c r="AB46" s="8">
        <f>AB7+AB8+AB9+AB10+AB11+AB12+AB13+AB14+AB15+AB16+AB17+AB18+AB19+AB20+AB21+AB22+AB23+AB24+AB25+AB26+AB27+AB28+AB29+AB30+AB31+AB32+AB33+AB34+AB35+AB36+AB38+AB39+AB40</f>
        <v>15001177.76</v>
      </c>
      <c r="AC46" s="8">
        <f>SUM(AC7:AC45)</f>
        <v>4505834</v>
      </c>
      <c r="AD46" s="8">
        <f>SUM(AD7:AD45)</f>
        <v>127212</v>
      </c>
      <c r="AE46" s="8">
        <f>AE7+AE8+AE9+AE10+AE11+AE12+AE13+AE14+AE15+AE16+AE17+AE18+AE19+AE20+AE21+AE22+AE23+AE24+AE25+AE26+AE27+AE28+AE29+AE30+AE31+AE32+AE33+AE34+AE35+AE36+AE38+AE39+AE40</f>
        <v>4633046</v>
      </c>
      <c r="AF46" s="142">
        <f>AF7+AF8+AF9+AF10+AF11+AF12+AF13+AF14+AF15+AF16+AF17+AF18+AF19+AF20+AF21+AF22+AF23+AF24+AF25+AF26+AF27+AF28+AF29+AF30+AF31+AF32+AF33+AF34+AF35+AF36+AF38+AF39+AF40</f>
        <v>3787406.45</v>
      </c>
      <c r="AG46" s="8">
        <f>AG7+AG8+AG9+AG10+AG11+AG12+AG13+AG14+AG15+AG16+AG17+AG20+AG21+AG28+AG30+AG31+AG36+AG40</f>
        <v>16401762</v>
      </c>
      <c r="AH46" s="8">
        <f>AH7+AH8+AH9+AH10+AH11+AH12+AH13+AH14+AH15+AH16+AH17+AH18+AH19+AH20+AH21+AH28+AH30+AH31+AH36+AH40</f>
        <v>1438500</v>
      </c>
      <c r="AI46" s="8">
        <f>SUM(AG46:AH46)</f>
        <v>17840262</v>
      </c>
      <c r="AJ46" s="139">
        <v>17299259</v>
      </c>
      <c r="AK46" s="8">
        <f>AK7+AK8+AK9+AK10+AK11+AK12+AK13+AK14+AK15+AK16+AK17+AK18+AK19+AK20+AK21+AK22+AK23+AK24+AK25+AK26+AK27+AK28+AK29+AK30+AK31+AK32+AK33+AK34+AK35+AK36+AK38+AK39+AK40</f>
        <v>75176</v>
      </c>
      <c r="AL46" s="8">
        <v>4500</v>
      </c>
      <c r="AM46" s="8">
        <f>AM7+AM8+AM9+AM10+AM11+AM12+AM13+AM14+AM15+AM16+AM17+AM18+AM19+AM20+AM21+AM28+AM30+AM31+AM36+AM40</f>
        <v>79676</v>
      </c>
      <c r="AN46" s="139">
        <f>AN7+AN8+AN9+AN10+AN11+AN12+AN13+AN14+AN15+AN16+AN17+AN18+AN19+AN20+AN21+AN28+AN30+AN31+AN36+AN40</f>
        <v>100498.61</v>
      </c>
      <c r="AO46" s="8">
        <f>AO7+AO8+AO9+AO10+AO11+AO12+AO13+AO14+AO15+AO16+AO17+AO18+AO19+AO20+AO21+AO28+AO30+AO31+AO36+AO40</f>
        <v>195304</v>
      </c>
      <c r="AP46" s="8">
        <f>AP7+AP8+AP9+AP10+AP11+AP12+AP13+AP14+AP15+AP16+AP17+AP18+AP19+AP20+AP21+AP22+AP23+AP24+AP25+AP26+AP27+AP28+AP29+AP30+AP31+AP32+AP33+AP34+AP35+AP36+AP38+AP39+AP40</f>
        <v>120000</v>
      </c>
      <c r="AQ46" s="8">
        <f>AQ7+AQ8+AQ9+AQ10+AQ11+AQ12+AQ13+AQ14+AQ15+AQ16+AQ17+AQ18+AQ19+AQ20+AQ21+AQ28+AQ30+AQ31+AQ36+AQ40</f>
        <v>315304</v>
      </c>
      <c r="AR46" s="139">
        <f>AR7+AR8+AR9+AR10+AR11+AR12+AR13+AR14+AR15+AR16+AR17+AR18+AR19+AR20+AR21+AR28+AR30+AR31+AR36+AR40</f>
        <v>418994.72</v>
      </c>
      <c r="AS46" s="8">
        <f>AS7+AS8+AS9+AS10+AS11+AS12+AS13+AS14+AS15+AS16+AS17+AS18+AS19+AS20+AS21+AS28+AS30+AS31+AS36+AS40</f>
        <v>6105917</v>
      </c>
      <c r="AT46" s="8">
        <f t="shared" ref="AT46:AU46" si="27">AT7+AT8+AT9+AT10+AT11+AT12+AT13+AT14+AT15+AT16+AT17+AT18+AT19+AT20+AT21+AT28+AT30+AT31+AT36+AT40</f>
        <v>1004770</v>
      </c>
      <c r="AU46" s="8">
        <f t="shared" si="27"/>
        <v>7110687</v>
      </c>
      <c r="AV46" s="8">
        <f>AV7+AV8+AV9+AV10+AV11+AV12+AV13+AV14+AV15+AV16+AV17+AV18+AV19+AV20+AV21+AV22+AV23+AV24+AV25+AV26+AV27+AV28+AV29+AV30+AV31+AV32+AV33+AV34+AV35+AV36+AV38+AV39+AV40</f>
        <v>6292450.4000000004</v>
      </c>
      <c r="AW46" s="8">
        <v>58000</v>
      </c>
      <c r="AX46" s="8">
        <f>AX7+AX8+AX9+AX10+AX11+AX12+AX13+AX14+AX15+AX16+AX17+AX18+AX19+AX20+AX21+AX22+AX23+AX24+AX25+AX26+AX27+AX28+AX29+AX30+AX31+AX32+AX33+AX34+AX35+AX36+AX38+AX39+AX40</f>
        <v>705664</v>
      </c>
      <c r="AY46" s="8">
        <f>AW46+AX46</f>
        <v>763664</v>
      </c>
      <c r="AZ46" s="8">
        <f>AZ7+AZ8+AZ9+AZ10+AZ11+AZ12+AZ13+AZ14+AZ15+AZ16+AZ17+AZ18+AZ19+AZ20+AZ21+AZ22+AZ23+AZ24+AZ25+AZ26+AZ27+AZ28+AZ29+AZ30+AZ31+AZ32+AZ33+AZ34++AZ35+AZ36+AZ38+AZ39+AZ40</f>
        <v>819973.59000000008</v>
      </c>
      <c r="BA46" s="8">
        <f>BA7+BA8+BA9+BA10+BA11+BA12+BA13+BA14+BA15+BA16+BA17+BA18+BA19+BA20+BA21+BA22+BA23+BA24+BA25+BA26+BA27+BA28+BA29+BA30+BA31+BA32+BA33+BA34+BA35+BA36+BA38+BA39+BA40</f>
        <v>97350345.750300005</v>
      </c>
      <c r="BB46" s="8">
        <f>BB7+BB8+BB9+BB10+BB11+BB12+BB13+BB14+BB15+BB16+BB17+BB18+BB19+BB20+BB21+BB22+BB23+BB24+BB25+BB26+BB27+BB28+BB29+BB30+BB31+BB32+BB33+BB34+BB35+BB36+BB38+BB39+BB40</f>
        <v>6816384</v>
      </c>
      <c r="BC46" s="8">
        <f>BC7+BC8+BC9+BC10+BC11+BC12+BC13+BC14+BC15+BC16+BC17+BC18+BC19+BC20+BC21+BC22+BC23+BC24+BC25+BC26+BC27+BC28+BC29+BC30+BC31+BC32+BC33+BC34+BC35+BC36+BC38+BC39+BC40</f>
        <v>104166729.75030001</v>
      </c>
      <c r="BD46" s="8">
        <f>BD7+BD8+BD9+BD10+BD11+BD12+BD13+BD14+BD15+BD16+BD17+BD18+BD19+BD20+BD21+BD22+BD23+BD24+BD25+BD26+BD27+BD28+BD29+BD30+BD31+BD32+BD33+BD34+BD35+BD36+BD38+BD39+BD40</f>
        <v>100251097.84000003</v>
      </c>
      <c r="BE46" s="4">
        <f>BE7+BE8+BE9+BE10+BE11+BE12+BE13+BE14+BE15+BE16+BE17+BE18+BE19+BE20+BE21+BE22+BE23+BE24+BE25+BE26+BE27+BE28+BE29+BE30+BE31+BE32+BE33+BE34+BE35+BE36+BE38+BE39+BE40</f>
        <v>100251100.61000003</v>
      </c>
      <c r="BF46" s="4">
        <f>BE46-BD46</f>
        <v>2.7699999958276749</v>
      </c>
      <c r="BJ46" s="4">
        <f>BJ7+BJ8+BJ9+BJ10+BJ11+BJ12+BJ13+BJ14+BJ15+BJ16+BJ17+BJ18+BJ19+BJ20+BJ21+BJ22+BJ23+BJ24+BJ25+BJ26+BJ27+BJ28+BJ29+BJ30+BJ31+BJ32+BJ33+BJ34+BJ36+BJ35+BJ38+BJ39+BJ40</f>
        <v>6816384</v>
      </c>
      <c r="BL46" s="4">
        <f>BL7+BL8+BL9+BL10+BL11+BL12+BL13+BL14+BL15+BL16+BL17+BL18+BL19+BL20+BL21+BL22+BL23+BL24+BL25+BL26+BL27+BL28+BL29+BL30+BL31+BL32+BL33+BL34+BL35+BL36+BL38+BL39+BL40</f>
        <v>97350345.750300005</v>
      </c>
    </row>
    <row r="47" spans="1:64" s="57" customFormat="1" ht="15" hidden="1" customHeight="1" x14ac:dyDescent="0.2">
      <c r="A47" s="155" t="s">
        <v>49</v>
      </c>
      <c r="B47" s="155"/>
      <c r="C47" s="64">
        <v>994</v>
      </c>
      <c r="D47" s="17">
        <f>SUM(D7:D46)</f>
        <v>27207666</v>
      </c>
      <c r="E47" s="17">
        <f>SUM(E7:E46)</f>
        <v>3112054</v>
      </c>
      <c r="F47" s="17">
        <f>SUM(F7:F46)</f>
        <v>30319720</v>
      </c>
      <c r="G47" s="7">
        <f>SUM(G7:G46)</f>
        <v>28396128.100000001</v>
      </c>
      <c r="H47" s="3">
        <f>G47-'[1]Náklady Výnosy 2008 €'!F43</f>
        <v>-139308047.69499439</v>
      </c>
      <c r="I47" s="17">
        <f t="shared" ref="I47:BD47" si="28">SUM(I7:I46)</f>
        <v>13363214</v>
      </c>
      <c r="J47" s="17">
        <f t="shared" si="28"/>
        <v>652240</v>
      </c>
      <c r="K47" s="17">
        <f t="shared" si="28"/>
        <v>14015454</v>
      </c>
      <c r="L47" s="7">
        <f t="shared" si="28"/>
        <v>13481395.520000003</v>
      </c>
      <c r="M47" s="17">
        <f t="shared" si="28"/>
        <v>29510790</v>
      </c>
      <c r="N47" s="17">
        <f t="shared" si="28"/>
        <v>1033172</v>
      </c>
      <c r="O47" s="17">
        <f t="shared" si="28"/>
        <v>30543962</v>
      </c>
      <c r="P47" s="7">
        <f t="shared" si="28"/>
        <v>29914513.500000007</v>
      </c>
      <c r="Q47" s="17">
        <f t="shared" si="28"/>
        <v>30830540</v>
      </c>
      <c r="R47" s="17">
        <f t="shared" si="28"/>
        <v>770994</v>
      </c>
      <c r="S47" s="17">
        <f t="shared" si="28"/>
        <v>31601534</v>
      </c>
      <c r="T47" s="7">
        <f t="shared" si="28"/>
        <v>32076535.319999993</v>
      </c>
      <c r="U47" s="17">
        <f t="shared" si="28"/>
        <v>9776400</v>
      </c>
      <c r="V47" s="17">
        <f t="shared" si="28"/>
        <v>102000</v>
      </c>
      <c r="W47" s="17">
        <f t="shared" si="28"/>
        <v>9878400</v>
      </c>
      <c r="X47" s="7">
        <f t="shared" si="28"/>
        <v>9280174.75</v>
      </c>
      <c r="Y47" s="17">
        <f t="shared" si="28"/>
        <v>29395695.500599995</v>
      </c>
      <c r="Z47" s="17">
        <f t="shared" si="28"/>
        <v>1161336</v>
      </c>
      <c r="AA47" s="17">
        <f t="shared" si="28"/>
        <v>30557031.500599995</v>
      </c>
      <c r="AB47" s="7">
        <f t="shared" si="28"/>
        <v>30014284.25</v>
      </c>
      <c r="AC47" s="17">
        <f t="shared" si="28"/>
        <v>9011668</v>
      </c>
      <c r="AD47" s="17">
        <f t="shared" si="28"/>
        <v>254424</v>
      </c>
      <c r="AE47" s="17">
        <f t="shared" si="28"/>
        <v>13899138</v>
      </c>
      <c r="AF47" s="7">
        <f t="shared" si="28"/>
        <v>7594959.9000000004</v>
      </c>
      <c r="AG47" s="17">
        <f t="shared" si="28"/>
        <v>32893524</v>
      </c>
      <c r="AH47" s="17">
        <f t="shared" si="28"/>
        <v>2877000</v>
      </c>
      <c r="AI47" s="17">
        <f t="shared" si="28"/>
        <v>35680524</v>
      </c>
      <c r="AJ47" s="7">
        <f t="shared" si="28"/>
        <v>34598520.439999998</v>
      </c>
      <c r="AK47" s="17">
        <f t="shared" ref="AK47:AR47" si="29">SUM(AK7:AK46)</f>
        <v>225528</v>
      </c>
      <c r="AL47" s="17">
        <f t="shared" si="29"/>
        <v>13500</v>
      </c>
      <c r="AM47" s="17">
        <f t="shared" si="29"/>
        <v>239028</v>
      </c>
      <c r="AN47" s="7">
        <f t="shared" si="29"/>
        <v>200997.22</v>
      </c>
      <c r="AO47" s="17">
        <f t="shared" si="29"/>
        <v>390608</v>
      </c>
      <c r="AP47" s="17">
        <f t="shared" si="29"/>
        <v>240000</v>
      </c>
      <c r="AQ47" s="17">
        <f t="shared" si="29"/>
        <v>945912</v>
      </c>
      <c r="AR47" s="7">
        <f t="shared" si="29"/>
        <v>837989.44</v>
      </c>
      <c r="AS47" s="17"/>
      <c r="AT47" s="17">
        <f t="shared" si="28"/>
        <v>2009540</v>
      </c>
      <c r="AU47" s="17">
        <f t="shared" si="28"/>
        <v>14221374</v>
      </c>
      <c r="AV47" s="7">
        <f t="shared" si="28"/>
        <v>12584900.800000001</v>
      </c>
      <c r="AW47" s="17"/>
      <c r="AX47" s="17">
        <v>531900</v>
      </c>
      <c r="AY47" s="17">
        <v>531900</v>
      </c>
      <c r="AZ47" s="7"/>
      <c r="BA47" s="17">
        <f t="shared" si="28"/>
        <v>194933467.50060001</v>
      </c>
      <c r="BB47" s="17">
        <f t="shared" si="28"/>
        <v>14164668</v>
      </c>
      <c r="BC47" s="17">
        <f t="shared" si="28"/>
        <v>208865359.50060001</v>
      </c>
      <c r="BD47" s="7">
        <f t="shared" si="28"/>
        <v>200502195.68000007</v>
      </c>
      <c r="BE47" s="4">
        <f t="shared" si="9"/>
        <v>198980399.24000001</v>
      </c>
    </row>
    <row r="48" spans="1:64" s="9" customFormat="1" ht="13.9" customHeight="1" x14ac:dyDescent="0.2">
      <c r="A48" s="65"/>
      <c r="B48" s="66"/>
      <c r="C48" s="65"/>
      <c r="D48" s="14">
        <f>D7+D8+D9+D10+D11+D12+D13+D14+D15+D16+D17+D18+D19+D20+D21+D22+D23+D24+D25+D26+D27+D28+D29+D30+D31+D32+D33+D34+D35+D36+D38+D39+D40</f>
        <v>13603833</v>
      </c>
      <c r="E48" s="14">
        <f t="shared" ref="E48:AZ48" si="30">E7+E8+E9+E10+E11+E12+E13+E14+E15+E16+E17+E18+E19+E20+E21+E22+E23+E24+E25+E26+E27+E28+E29+E30+E31+E32+E33+E34+E35+E36+E38+E39+E40</f>
        <v>1556027</v>
      </c>
      <c r="F48" s="14">
        <f t="shared" si="30"/>
        <v>15159860</v>
      </c>
      <c r="G48" s="14">
        <f t="shared" si="30"/>
        <v>14198064.050000001</v>
      </c>
      <c r="H48" s="14">
        <f t="shared" si="30"/>
        <v>0</v>
      </c>
      <c r="I48" s="14">
        <f t="shared" si="30"/>
        <v>6659662</v>
      </c>
      <c r="J48" s="14">
        <f t="shared" si="30"/>
        <v>325960</v>
      </c>
      <c r="K48" s="14">
        <f t="shared" si="30"/>
        <v>6985622</v>
      </c>
      <c r="L48" s="14">
        <f t="shared" si="30"/>
        <v>6712334.7600000016</v>
      </c>
      <c r="M48" s="14">
        <f t="shared" si="30"/>
        <v>14755395</v>
      </c>
      <c r="N48" s="14">
        <f t="shared" si="30"/>
        <v>516586</v>
      </c>
      <c r="O48" s="14">
        <f t="shared" si="30"/>
        <v>15271981</v>
      </c>
      <c r="P48" s="14">
        <f t="shared" si="30"/>
        <v>14957256.750000004</v>
      </c>
      <c r="Q48" s="14">
        <f t="shared" si="30"/>
        <v>15407415</v>
      </c>
      <c r="R48" s="14">
        <f t="shared" si="30"/>
        <v>385497</v>
      </c>
      <c r="S48" s="14">
        <f t="shared" si="30"/>
        <v>15792912</v>
      </c>
      <c r="T48" s="14">
        <f t="shared" si="30"/>
        <v>16030530.939999998</v>
      </c>
      <c r="U48" s="14">
        <f t="shared" si="30"/>
        <v>4888200</v>
      </c>
      <c r="V48" s="14">
        <f t="shared" si="30"/>
        <v>51000</v>
      </c>
      <c r="W48" s="14">
        <f t="shared" si="30"/>
        <v>4939200</v>
      </c>
      <c r="X48" s="14">
        <f t="shared" si="30"/>
        <v>4633151.1400000006</v>
      </c>
      <c r="Y48" s="14">
        <f t="shared" si="30"/>
        <v>14693847.750299998</v>
      </c>
      <c r="Z48" s="14">
        <f t="shared" si="30"/>
        <v>580668</v>
      </c>
      <c r="AA48" s="14">
        <f t="shared" si="30"/>
        <v>15274515.750299998</v>
      </c>
      <c r="AB48" s="14">
        <f t="shared" si="30"/>
        <v>15001177.76</v>
      </c>
      <c r="AC48" s="14">
        <f t="shared" si="30"/>
        <v>4505834</v>
      </c>
      <c r="AD48" s="14">
        <f t="shared" si="30"/>
        <v>127212</v>
      </c>
      <c r="AE48" s="14">
        <f t="shared" si="30"/>
        <v>4633046</v>
      </c>
      <c r="AF48" s="14">
        <f t="shared" si="30"/>
        <v>3787406.45</v>
      </c>
      <c r="AG48" s="14">
        <f t="shared" si="30"/>
        <v>16401762</v>
      </c>
      <c r="AH48" s="14">
        <f t="shared" si="30"/>
        <v>1438500</v>
      </c>
      <c r="AI48" s="14">
        <f t="shared" si="30"/>
        <v>17840262</v>
      </c>
      <c r="AJ48" s="14">
        <f t="shared" si="30"/>
        <v>17299261.440000001</v>
      </c>
      <c r="AK48" s="14">
        <f t="shared" si="30"/>
        <v>75176</v>
      </c>
      <c r="AL48" s="14">
        <f t="shared" si="30"/>
        <v>4500</v>
      </c>
      <c r="AM48" s="14">
        <f t="shared" si="30"/>
        <v>79676</v>
      </c>
      <c r="AN48" s="14">
        <f t="shared" si="30"/>
        <v>100498.61</v>
      </c>
      <c r="AO48" s="14">
        <f t="shared" si="30"/>
        <v>195304</v>
      </c>
      <c r="AP48" s="14">
        <f t="shared" si="30"/>
        <v>120000</v>
      </c>
      <c r="AQ48" s="14">
        <f t="shared" si="30"/>
        <v>315304</v>
      </c>
      <c r="AR48" s="14">
        <f t="shared" si="30"/>
        <v>418994.72</v>
      </c>
      <c r="AS48" s="14">
        <f t="shared" si="30"/>
        <v>6105917</v>
      </c>
      <c r="AT48" s="14">
        <f t="shared" si="30"/>
        <v>1004770</v>
      </c>
      <c r="AU48" s="14">
        <f t="shared" si="30"/>
        <v>7110687</v>
      </c>
      <c r="AV48" s="14">
        <f t="shared" si="30"/>
        <v>6292450.4000000004</v>
      </c>
      <c r="AW48" s="14">
        <f t="shared" si="30"/>
        <v>58000</v>
      </c>
      <c r="AX48" s="14">
        <f t="shared" si="30"/>
        <v>705664</v>
      </c>
      <c r="AY48" s="14">
        <f t="shared" si="30"/>
        <v>763664</v>
      </c>
      <c r="AZ48" s="14">
        <f t="shared" si="30"/>
        <v>819973.59000000008</v>
      </c>
      <c r="BA48" s="14">
        <f>D46+I46+M46+Q46+U46+Y46+AC46+AG46+AK46+AO46+AS46+AW46</f>
        <v>97350345.75029999</v>
      </c>
      <c r="BB48" s="14">
        <f t="shared" ref="BB48" si="31">E46+J46+N46+R46+V46+Z46+AD46+AH46+AL46+AP46+AT46+AX46</f>
        <v>6816384</v>
      </c>
      <c r="BC48" s="14">
        <f>F46+K46+O46+S46+W46+AA46+AE46+AI46+AM46+AQ46+AU46+AY46</f>
        <v>104166729.75029999</v>
      </c>
      <c r="BD48" s="14">
        <f>G46+L46+P46+T46+X46+AB46+AF46+AJ46+AN46+AR46+AV46+AZ46</f>
        <v>100251098.17000002</v>
      </c>
      <c r="BF48" s="9" t="s">
        <v>98</v>
      </c>
    </row>
    <row r="49" spans="1:64" s="9" customFormat="1" ht="13.9" customHeight="1" x14ac:dyDescent="0.2">
      <c r="A49" s="65"/>
      <c r="B49" s="66"/>
      <c r="C49" s="65"/>
      <c r="D49" s="67">
        <f>D46-D48</f>
        <v>0</v>
      </c>
      <c r="E49" s="67">
        <f t="shared" ref="E49:AZ49" si="32">E46-E48</f>
        <v>0</v>
      </c>
      <c r="F49" s="67">
        <f t="shared" si="32"/>
        <v>0</v>
      </c>
      <c r="G49" s="67">
        <f t="shared" si="32"/>
        <v>0</v>
      </c>
      <c r="H49" s="67">
        <f t="shared" si="32"/>
        <v>0</v>
      </c>
      <c r="I49" s="67">
        <f t="shared" si="32"/>
        <v>0</v>
      </c>
      <c r="J49" s="67">
        <f t="shared" si="32"/>
        <v>0</v>
      </c>
      <c r="K49" s="67">
        <f t="shared" si="32"/>
        <v>0</v>
      </c>
      <c r="L49" s="67">
        <f t="shared" si="32"/>
        <v>0</v>
      </c>
      <c r="M49" s="67">
        <f t="shared" si="32"/>
        <v>0</v>
      </c>
      <c r="N49" s="67">
        <f t="shared" si="32"/>
        <v>0</v>
      </c>
      <c r="O49" s="67">
        <f t="shared" si="32"/>
        <v>0</v>
      </c>
      <c r="P49" s="67">
        <f t="shared" si="32"/>
        <v>0</v>
      </c>
      <c r="Q49" s="67">
        <f t="shared" si="32"/>
        <v>0</v>
      </c>
      <c r="R49" s="67">
        <f t="shared" si="32"/>
        <v>0</v>
      </c>
      <c r="S49" s="67">
        <f t="shared" si="32"/>
        <v>0</v>
      </c>
      <c r="T49" s="67">
        <f t="shared" si="32"/>
        <v>0</v>
      </c>
      <c r="U49" s="67">
        <f t="shared" si="32"/>
        <v>0</v>
      </c>
      <c r="V49" s="67">
        <f t="shared" si="32"/>
        <v>0</v>
      </c>
      <c r="W49" s="67">
        <f t="shared" si="32"/>
        <v>0</v>
      </c>
      <c r="X49" s="67">
        <f t="shared" si="32"/>
        <v>0</v>
      </c>
      <c r="Y49" s="67">
        <f t="shared" si="32"/>
        <v>0</v>
      </c>
      <c r="Z49" s="67">
        <f t="shared" si="32"/>
        <v>0</v>
      </c>
      <c r="AA49" s="67">
        <f t="shared" si="32"/>
        <v>0</v>
      </c>
      <c r="AB49" s="67">
        <f t="shared" si="32"/>
        <v>0</v>
      </c>
      <c r="AC49" s="67">
        <f t="shared" si="32"/>
        <v>0</v>
      </c>
      <c r="AD49" s="67">
        <f t="shared" si="32"/>
        <v>0</v>
      </c>
      <c r="AE49" s="67">
        <f t="shared" si="32"/>
        <v>0</v>
      </c>
      <c r="AF49" s="67">
        <f t="shared" si="32"/>
        <v>0</v>
      </c>
      <c r="AG49" s="67">
        <f t="shared" si="32"/>
        <v>0</v>
      </c>
      <c r="AH49" s="67">
        <f t="shared" si="32"/>
        <v>0</v>
      </c>
      <c r="AI49" s="67">
        <f t="shared" si="32"/>
        <v>0</v>
      </c>
      <c r="AJ49" s="67">
        <f t="shared" si="32"/>
        <v>-2.4400000013411045</v>
      </c>
      <c r="AK49" s="67">
        <f t="shared" si="32"/>
        <v>0</v>
      </c>
      <c r="AL49" s="67">
        <f t="shared" si="32"/>
        <v>0</v>
      </c>
      <c r="AM49" s="67">
        <f t="shared" si="32"/>
        <v>0</v>
      </c>
      <c r="AN49" s="67">
        <f t="shared" si="32"/>
        <v>0</v>
      </c>
      <c r="AO49" s="67">
        <f t="shared" si="32"/>
        <v>0</v>
      </c>
      <c r="AP49" s="67">
        <f t="shared" si="32"/>
        <v>0</v>
      </c>
      <c r="AQ49" s="67">
        <f t="shared" si="32"/>
        <v>0</v>
      </c>
      <c r="AR49" s="67">
        <f t="shared" si="32"/>
        <v>0</v>
      </c>
      <c r="AS49" s="67">
        <f t="shared" si="32"/>
        <v>0</v>
      </c>
      <c r="AT49" s="67">
        <f t="shared" si="32"/>
        <v>0</v>
      </c>
      <c r="AU49" s="67">
        <f t="shared" si="32"/>
        <v>0</v>
      </c>
      <c r="AV49" s="67">
        <f t="shared" si="32"/>
        <v>0</v>
      </c>
      <c r="AW49" s="67">
        <f t="shared" si="32"/>
        <v>0</v>
      </c>
      <c r="AX49" s="67">
        <f t="shared" si="32"/>
        <v>0</v>
      </c>
      <c r="AY49" s="67">
        <f t="shared" si="32"/>
        <v>0</v>
      </c>
      <c r="AZ49" s="67">
        <f t="shared" si="32"/>
        <v>0</v>
      </c>
      <c r="BA49" s="67"/>
      <c r="BB49" s="67">
        <f>BB46-BB48</f>
        <v>0</v>
      </c>
      <c r="BC49" s="68">
        <f>BC46-BC48</f>
        <v>0</v>
      </c>
      <c r="BJ49" s="9">
        <f>E46+J46+N46+R46+V46+Z46+AD46+AH46+AL46+AP46+AT46+AX46</f>
        <v>6816384</v>
      </c>
      <c r="BL49" s="9">
        <f>D46+I46+M46+Q46+U46+Y46+AC46+AG46+AK46+AO46+AS46+AW46</f>
        <v>97350345.75029999</v>
      </c>
    </row>
    <row r="50" spans="1:64" s="16" customFormat="1" ht="13.9" customHeight="1" x14ac:dyDescent="0.2">
      <c r="A50" s="69"/>
      <c r="AX50" s="16">
        <v>531900</v>
      </c>
      <c r="AY50" s="16">
        <f>AY7+AY8+AY9+AY10+AY11+AY12+AY13+AY14+AY15+AY16+AY17+AY18+AY19+AY20+AY21+AY30+AY31</f>
        <v>763664</v>
      </c>
      <c r="BB50" s="16" t="s">
        <v>104</v>
      </c>
      <c r="BD50" s="16">
        <f>BD46-BD48</f>
        <v>-0.32999998331069946</v>
      </c>
    </row>
    <row r="51" spans="1:64" s="16" customFormat="1" ht="13.9" customHeight="1" x14ac:dyDescent="0.2">
      <c r="AU51" s="16">
        <f>AS46+AT46</f>
        <v>7110687</v>
      </c>
      <c r="AY51" s="16">
        <v>0</v>
      </c>
      <c r="AZ51" s="16">
        <v>0</v>
      </c>
      <c r="BC51" s="16">
        <f>BC7+BC8+BC9+BC10+BC11+BC12+BC13+BC14+BC15+BC16+BC17+BC18+BC19+BC20+BC21+BC28+BC30+BC31+BC36+BC40</f>
        <v>104166729.75030001</v>
      </c>
      <c r="BL51" s="16">
        <f>BL49-BL46</f>
        <v>0</v>
      </c>
    </row>
    <row r="52" spans="1:64" s="16" customFormat="1" ht="13.9" customHeight="1" x14ac:dyDescent="0.2">
      <c r="AR52" s="16">
        <f>AR46+AN46+AJ46+AF46+T46</f>
        <v>37636689.719999999</v>
      </c>
    </row>
    <row r="53" spans="1:64" s="16" customFormat="1" ht="13.9" customHeight="1" x14ac:dyDescent="0.2"/>
    <row r="54" spans="1:64" s="16" customFormat="1" ht="13.9" customHeight="1" x14ac:dyDescent="0.2"/>
    <row r="55" spans="1:64" s="16" customFormat="1" ht="13.9" customHeight="1" x14ac:dyDescent="0.2">
      <c r="AL55" s="16">
        <f>AJ63+AN63+AR63</f>
        <v>1455805.41</v>
      </c>
    </row>
    <row r="56" spans="1:64" s="16" customFormat="1" ht="15" customHeight="1" x14ac:dyDescent="0.2">
      <c r="D56" s="70"/>
      <c r="E56" s="70"/>
      <c r="F56" s="70"/>
      <c r="I56" s="70"/>
      <c r="J56" s="70"/>
      <c r="K56" s="70"/>
      <c r="M56" s="70"/>
      <c r="N56" s="70"/>
      <c r="O56" s="70"/>
      <c r="Q56" s="70"/>
      <c r="R56" s="70"/>
      <c r="S56" s="70"/>
      <c r="U56" s="70"/>
      <c r="V56" s="70"/>
      <c r="W56" s="70"/>
      <c r="Y56" s="70"/>
      <c r="Z56" s="70"/>
      <c r="AA56" s="70"/>
      <c r="AC56" s="70"/>
      <c r="AD56" s="70"/>
      <c r="AE56" s="70"/>
      <c r="AG56" s="70"/>
      <c r="AH56" s="70"/>
      <c r="AI56" s="70"/>
      <c r="AK56" s="70"/>
      <c r="AL56" s="70"/>
      <c r="AM56" s="70"/>
      <c r="AO56" s="70"/>
      <c r="AP56" s="70"/>
      <c r="AQ56" s="70"/>
      <c r="AS56" s="70"/>
      <c r="AT56" s="70"/>
      <c r="AU56" s="70"/>
      <c r="AW56" s="70"/>
      <c r="AX56" s="70"/>
      <c r="AY56" s="70"/>
      <c r="BA56" s="70"/>
      <c r="BB56" s="70"/>
      <c r="BC56" s="70"/>
    </row>
    <row r="57" spans="1:64" ht="15.75" x14ac:dyDescent="0.25">
      <c r="D57" s="146" t="s">
        <v>1</v>
      </c>
      <c r="E57" s="147"/>
      <c r="F57" s="147"/>
      <c r="G57" s="147"/>
      <c r="I57" s="146" t="s">
        <v>88</v>
      </c>
      <c r="J57" s="147"/>
      <c r="K57" s="147"/>
      <c r="L57" s="147"/>
      <c r="M57" s="146" t="s">
        <v>89</v>
      </c>
      <c r="N57" s="147"/>
      <c r="O57" s="147"/>
      <c r="P57" s="147"/>
      <c r="Q57" s="146" t="s">
        <v>90</v>
      </c>
      <c r="R57" s="147"/>
      <c r="S57" s="147"/>
      <c r="T57" s="147"/>
      <c r="U57" s="146" t="s">
        <v>91</v>
      </c>
      <c r="V57" s="147"/>
      <c r="W57" s="147"/>
      <c r="X57" s="147"/>
      <c r="Y57" s="146" t="s">
        <v>92</v>
      </c>
      <c r="Z57" s="147"/>
      <c r="AA57" s="147"/>
      <c r="AB57" s="147"/>
      <c r="AC57" s="146" t="s">
        <v>93</v>
      </c>
      <c r="AD57" s="147"/>
      <c r="AE57" s="147"/>
      <c r="AF57" s="147"/>
      <c r="AG57" s="146" t="s">
        <v>94</v>
      </c>
      <c r="AH57" s="147"/>
      <c r="AI57" s="147"/>
      <c r="AJ57" s="147"/>
      <c r="AK57" s="146" t="s">
        <v>99</v>
      </c>
      <c r="AL57" s="147"/>
      <c r="AM57" s="147"/>
      <c r="AN57" s="147"/>
      <c r="AO57" s="146" t="s">
        <v>100</v>
      </c>
      <c r="AP57" s="147"/>
      <c r="AQ57" s="147"/>
      <c r="AR57" s="147"/>
      <c r="AS57" s="146" t="s">
        <v>95</v>
      </c>
      <c r="AT57" s="147"/>
      <c r="AU57" s="147"/>
      <c r="AV57" s="147"/>
      <c r="AW57" s="146" t="s">
        <v>96</v>
      </c>
      <c r="AX57" s="147"/>
      <c r="AY57" s="147"/>
      <c r="AZ57" s="147"/>
      <c r="BA57" s="146" t="s">
        <v>97</v>
      </c>
      <c r="BB57" s="147"/>
      <c r="BC57" s="147"/>
      <c r="BD57" s="147"/>
    </row>
    <row r="58" spans="1:64" ht="16.5" customHeight="1" x14ac:dyDescent="0.25">
      <c r="A58" s="42"/>
      <c r="B58" s="71"/>
      <c r="C58" s="42"/>
      <c r="D58" s="148" t="s">
        <v>103</v>
      </c>
      <c r="E58" s="148"/>
      <c r="F58" s="148"/>
      <c r="G58" s="43">
        <v>2018</v>
      </c>
      <c r="I58" s="148" t="s">
        <v>103</v>
      </c>
      <c r="J58" s="148"/>
      <c r="K58" s="148"/>
      <c r="L58" s="43">
        <v>2018</v>
      </c>
      <c r="M58" s="148" t="s">
        <v>103</v>
      </c>
      <c r="N58" s="148"/>
      <c r="O58" s="148"/>
      <c r="P58" s="43">
        <v>2018</v>
      </c>
      <c r="Q58" s="148" t="s">
        <v>103</v>
      </c>
      <c r="R58" s="148"/>
      <c r="S58" s="148"/>
      <c r="T58" s="43">
        <v>2018</v>
      </c>
      <c r="U58" s="148" t="s">
        <v>103</v>
      </c>
      <c r="V58" s="148"/>
      <c r="W58" s="148"/>
      <c r="X58" s="43">
        <v>2018</v>
      </c>
      <c r="Y58" s="148" t="s">
        <v>103</v>
      </c>
      <c r="Z58" s="148"/>
      <c r="AA58" s="148"/>
      <c r="AB58" s="43">
        <v>2018</v>
      </c>
      <c r="AC58" s="148" t="s">
        <v>103</v>
      </c>
      <c r="AD58" s="148"/>
      <c r="AE58" s="148"/>
      <c r="AF58" s="43">
        <v>2018</v>
      </c>
      <c r="AG58" s="148" t="s">
        <v>103</v>
      </c>
      <c r="AH58" s="148"/>
      <c r="AI58" s="148"/>
      <c r="AJ58" s="43">
        <v>2018</v>
      </c>
      <c r="AK58" s="148" t="s">
        <v>103</v>
      </c>
      <c r="AL58" s="148"/>
      <c r="AM58" s="148"/>
      <c r="AN58" s="43">
        <v>2018</v>
      </c>
      <c r="AO58" s="148" t="s">
        <v>103</v>
      </c>
      <c r="AP58" s="148"/>
      <c r="AQ58" s="148"/>
      <c r="AR58" s="43">
        <v>2018</v>
      </c>
      <c r="AS58" s="148" t="s">
        <v>103</v>
      </c>
      <c r="AT58" s="148"/>
      <c r="AU58" s="148"/>
      <c r="AV58" s="43">
        <v>2018</v>
      </c>
      <c r="AW58" s="148" t="s">
        <v>103</v>
      </c>
      <c r="AX58" s="148"/>
      <c r="AY58" s="148"/>
      <c r="AZ58" s="43">
        <v>2018</v>
      </c>
      <c r="BA58" s="148" t="s">
        <v>103</v>
      </c>
      <c r="BB58" s="148"/>
      <c r="BC58" s="148"/>
      <c r="BD58" s="43">
        <v>2018</v>
      </c>
    </row>
    <row r="59" spans="1:64" s="45" customFormat="1" ht="22.5" customHeight="1" x14ac:dyDescent="0.2">
      <c r="A59" s="149" t="s">
        <v>3</v>
      </c>
      <c r="B59" s="149" t="s">
        <v>50</v>
      </c>
      <c r="C59" s="149" t="s">
        <v>51</v>
      </c>
      <c r="D59" s="156" t="s">
        <v>6</v>
      </c>
      <c r="E59" s="156"/>
      <c r="F59" s="156"/>
      <c r="G59" s="153" t="s">
        <v>7</v>
      </c>
      <c r="H59" s="3" t="e">
        <f>G59-'[1]Náklady Výnosy 2008 €'!F47</f>
        <v>#VALUE!</v>
      </c>
      <c r="I59" s="156" t="s">
        <v>6</v>
      </c>
      <c r="J59" s="156"/>
      <c r="K59" s="156"/>
      <c r="L59" s="153" t="s">
        <v>7</v>
      </c>
      <c r="M59" s="156" t="s">
        <v>6</v>
      </c>
      <c r="N59" s="156"/>
      <c r="O59" s="156"/>
      <c r="P59" s="153" t="s">
        <v>7</v>
      </c>
      <c r="Q59" s="156" t="s">
        <v>6</v>
      </c>
      <c r="R59" s="156"/>
      <c r="S59" s="156"/>
      <c r="T59" s="153" t="s">
        <v>7</v>
      </c>
      <c r="U59" s="156" t="s">
        <v>6</v>
      </c>
      <c r="V59" s="156"/>
      <c r="W59" s="156"/>
      <c r="X59" s="153" t="s">
        <v>7</v>
      </c>
      <c r="Y59" s="156" t="s">
        <v>6</v>
      </c>
      <c r="Z59" s="156"/>
      <c r="AA59" s="156"/>
      <c r="AB59" s="153" t="s">
        <v>7</v>
      </c>
      <c r="AC59" s="156" t="s">
        <v>6</v>
      </c>
      <c r="AD59" s="156"/>
      <c r="AE59" s="156"/>
      <c r="AF59" s="153" t="s">
        <v>7</v>
      </c>
      <c r="AG59" s="156" t="s">
        <v>6</v>
      </c>
      <c r="AH59" s="156"/>
      <c r="AI59" s="156"/>
      <c r="AJ59" s="153" t="s">
        <v>7</v>
      </c>
      <c r="AK59" s="156" t="s">
        <v>6</v>
      </c>
      <c r="AL59" s="156"/>
      <c r="AM59" s="156"/>
      <c r="AN59" s="153" t="s">
        <v>7</v>
      </c>
      <c r="AO59" s="151" t="s">
        <v>6</v>
      </c>
      <c r="AP59" s="152"/>
      <c r="AQ59" s="157"/>
      <c r="AR59" s="153" t="s">
        <v>7</v>
      </c>
      <c r="AS59" s="156" t="s">
        <v>6</v>
      </c>
      <c r="AT59" s="156"/>
      <c r="AU59" s="156"/>
      <c r="AV59" s="153" t="s">
        <v>7</v>
      </c>
      <c r="AW59" s="156" t="s">
        <v>6</v>
      </c>
      <c r="AX59" s="156"/>
      <c r="AY59" s="156"/>
      <c r="AZ59" s="153" t="s">
        <v>7</v>
      </c>
      <c r="BA59" s="156" t="s">
        <v>6</v>
      </c>
      <c r="BB59" s="156"/>
      <c r="BC59" s="156"/>
      <c r="BD59" s="153" t="s">
        <v>7</v>
      </c>
    </row>
    <row r="60" spans="1:64" s="45" customFormat="1" ht="29.25" customHeight="1" x14ac:dyDescent="0.2">
      <c r="A60" s="149"/>
      <c r="B60" s="149"/>
      <c r="C60" s="149"/>
      <c r="D60" s="145" t="s">
        <v>9</v>
      </c>
      <c r="E60" s="145" t="s">
        <v>10</v>
      </c>
      <c r="F60" s="145" t="s">
        <v>11</v>
      </c>
      <c r="G60" s="153"/>
      <c r="H60" s="3">
        <f>G60-'[1]Náklady Výnosy 2008 €'!F48</f>
        <v>-9</v>
      </c>
      <c r="I60" s="145" t="s">
        <v>9</v>
      </c>
      <c r="J60" s="145" t="s">
        <v>10</v>
      </c>
      <c r="K60" s="145" t="s">
        <v>11</v>
      </c>
      <c r="L60" s="153"/>
      <c r="M60" s="145" t="s">
        <v>9</v>
      </c>
      <c r="N60" s="145" t="s">
        <v>10</v>
      </c>
      <c r="O60" s="145" t="s">
        <v>11</v>
      </c>
      <c r="P60" s="153"/>
      <c r="Q60" s="145" t="s">
        <v>9</v>
      </c>
      <c r="R60" s="145" t="s">
        <v>10</v>
      </c>
      <c r="S60" s="145" t="s">
        <v>11</v>
      </c>
      <c r="T60" s="153"/>
      <c r="U60" s="145" t="s">
        <v>9</v>
      </c>
      <c r="V60" s="145" t="s">
        <v>10</v>
      </c>
      <c r="W60" s="145" t="s">
        <v>11</v>
      </c>
      <c r="X60" s="153"/>
      <c r="Y60" s="145" t="s">
        <v>9</v>
      </c>
      <c r="Z60" s="145" t="s">
        <v>10</v>
      </c>
      <c r="AA60" s="145" t="s">
        <v>11</v>
      </c>
      <c r="AB60" s="153"/>
      <c r="AC60" s="145" t="s">
        <v>9</v>
      </c>
      <c r="AD60" s="145" t="s">
        <v>10</v>
      </c>
      <c r="AE60" s="145" t="s">
        <v>11</v>
      </c>
      <c r="AF60" s="153"/>
      <c r="AG60" s="145" t="s">
        <v>9</v>
      </c>
      <c r="AH60" s="145" t="s">
        <v>10</v>
      </c>
      <c r="AI60" s="145" t="s">
        <v>11</v>
      </c>
      <c r="AJ60" s="153"/>
      <c r="AK60" s="145" t="s">
        <v>9</v>
      </c>
      <c r="AL60" s="145" t="s">
        <v>10</v>
      </c>
      <c r="AM60" s="145" t="s">
        <v>11</v>
      </c>
      <c r="AN60" s="153"/>
      <c r="AO60" s="145" t="s">
        <v>9</v>
      </c>
      <c r="AP60" s="145" t="s">
        <v>10</v>
      </c>
      <c r="AQ60" s="145" t="s">
        <v>11</v>
      </c>
      <c r="AR60" s="153"/>
      <c r="AS60" s="145" t="s">
        <v>9</v>
      </c>
      <c r="AT60" s="145" t="s">
        <v>10</v>
      </c>
      <c r="AU60" s="145" t="s">
        <v>11</v>
      </c>
      <c r="AV60" s="153"/>
      <c r="AW60" s="145" t="s">
        <v>9</v>
      </c>
      <c r="AX60" s="145" t="s">
        <v>10</v>
      </c>
      <c r="AY60" s="145" t="s">
        <v>11</v>
      </c>
      <c r="AZ60" s="153"/>
      <c r="BA60" s="145" t="s">
        <v>9</v>
      </c>
      <c r="BB60" s="145" t="s">
        <v>10</v>
      </c>
      <c r="BC60" s="145" t="s">
        <v>11</v>
      </c>
      <c r="BD60" s="153"/>
    </row>
    <row r="61" spans="1:64" s="45" customFormat="1" ht="29.25" customHeight="1" x14ac:dyDescent="0.2">
      <c r="A61" s="149"/>
      <c r="B61" s="149"/>
      <c r="C61" s="149"/>
      <c r="D61" s="144">
        <v>7</v>
      </c>
      <c r="E61" s="144">
        <v>8</v>
      </c>
      <c r="F61" s="144">
        <v>9</v>
      </c>
      <c r="G61" s="73">
        <v>10</v>
      </c>
      <c r="H61" s="3">
        <f>G61-'[1]Náklady Výnosy 2008 €'!F49</f>
        <v>-266835.91382858658</v>
      </c>
      <c r="I61" s="144">
        <v>7</v>
      </c>
      <c r="J61" s="144">
        <v>8</v>
      </c>
      <c r="K61" s="144">
        <v>9</v>
      </c>
      <c r="L61" s="73">
        <v>10</v>
      </c>
      <c r="M61" s="144">
        <v>7</v>
      </c>
      <c r="N61" s="144">
        <v>8</v>
      </c>
      <c r="O61" s="144">
        <v>9</v>
      </c>
      <c r="P61" s="73">
        <v>10</v>
      </c>
      <c r="Q61" s="144">
        <v>7</v>
      </c>
      <c r="R61" s="144">
        <v>8</v>
      </c>
      <c r="S61" s="144">
        <v>9</v>
      </c>
      <c r="T61" s="73">
        <v>10</v>
      </c>
      <c r="U61" s="144">
        <v>7</v>
      </c>
      <c r="V61" s="144">
        <v>8</v>
      </c>
      <c r="W61" s="144">
        <v>9</v>
      </c>
      <c r="X61" s="73">
        <v>10</v>
      </c>
      <c r="Y61" s="144">
        <v>7</v>
      </c>
      <c r="Z61" s="144">
        <v>8</v>
      </c>
      <c r="AA61" s="144">
        <v>9</v>
      </c>
      <c r="AB61" s="73">
        <v>10</v>
      </c>
      <c r="AC61" s="144">
        <v>7</v>
      </c>
      <c r="AD61" s="144">
        <v>8</v>
      </c>
      <c r="AE61" s="144">
        <v>9</v>
      </c>
      <c r="AF61" s="73">
        <v>10</v>
      </c>
      <c r="AG61" s="144">
        <v>7</v>
      </c>
      <c r="AH61" s="144">
        <v>8</v>
      </c>
      <c r="AI61" s="144">
        <v>9</v>
      </c>
      <c r="AJ61" s="73">
        <v>10</v>
      </c>
      <c r="AK61" s="144">
        <v>7</v>
      </c>
      <c r="AL61" s="144">
        <v>8</v>
      </c>
      <c r="AM61" s="144">
        <v>9</v>
      </c>
      <c r="AN61" s="73">
        <v>10</v>
      </c>
      <c r="AO61" s="144">
        <v>7</v>
      </c>
      <c r="AP61" s="144">
        <v>8</v>
      </c>
      <c r="AQ61" s="144">
        <v>9</v>
      </c>
      <c r="AR61" s="73">
        <v>10</v>
      </c>
      <c r="AS61" s="144">
        <v>7</v>
      </c>
      <c r="AT61" s="144">
        <v>8</v>
      </c>
      <c r="AU61" s="144">
        <v>9</v>
      </c>
      <c r="AV61" s="73">
        <v>10</v>
      </c>
      <c r="AW61" s="144">
        <v>7</v>
      </c>
      <c r="AX61" s="144">
        <v>8</v>
      </c>
      <c r="AY61" s="144">
        <v>9</v>
      </c>
      <c r="AZ61" s="73">
        <v>10</v>
      </c>
      <c r="BA61" s="144">
        <v>7</v>
      </c>
      <c r="BB61" s="144">
        <v>8</v>
      </c>
      <c r="BC61" s="144">
        <v>9</v>
      </c>
      <c r="BD61" s="73">
        <v>10</v>
      </c>
    </row>
    <row r="62" spans="1:64" ht="15" customHeight="1" x14ac:dyDescent="0.25">
      <c r="A62" s="52">
        <v>601</v>
      </c>
      <c r="B62" s="62" t="s">
        <v>52</v>
      </c>
      <c r="C62" s="54">
        <v>39</v>
      </c>
      <c r="D62" s="96">
        <v>0</v>
      </c>
      <c r="E62" s="96">
        <v>0</v>
      </c>
      <c r="F62" s="96">
        <f>SUM(D62:E62)</f>
        <v>0</v>
      </c>
      <c r="G62" s="2">
        <v>0</v>
      </c>
      <c r="I62" s="99">
        <v>0</v>
      </c>
      <c r="J62" s="99">
        <v>0</v>
      </c>
      <c r="K62" s="109">
        <f t="shared" ref="K62:K64" si="33">I62+J62</f>
        <v>0</v>
      </c>
      <c r="L62" s="105">
        <v>0</v>
      </c>
      <c r="M62" s="125">
        <v>0</v>
      </c>
      <c r="N62" s="125">
        <v>1000</v>
      </c>
      <c r="O62" s="125">
        <v>1000</v>
      </c>
      <c r="P62" s="126">
        <v>194.43</v>
      </c>
      <c r="Q62" s="96"/>
      <c r="R62" s="96"/>
      <c r="S62" s="96"/>
      <c r="T62" s="114">
        <v>0</v>
      </c>
      <c r="U62" s="96">
        <v>0</v>
      </c>
      <c r="V62" s="96">
        <v>0</v>
      </c>
      <c r="W62" s="96">
        <f t="shared" ref="W62:W96" si="34">U62+V62</f>
        <v>0</v>
      </c>
      <c r="X62" s="97">
        <v>0</v>
      </c>
      <c r="Y62" s="96">
        <v>0</v>
      </c>
      <c r="Z62" s="96"/>
      <c r="AA62" s="96">
        <f>SUM(Y62:Z62)</f>
        <v>0</v>
      </c>
      <c r="AB62" s="114">
        <v>0</v>
      </c>
      <c r="AC62" s="96"/>
      <c r="AD62" s="132"/>
      <c r="AE62" s="143">
        <f>SUM(AC62:AD62)</f>
        <v>0</v>
      </c>
      <c r="AF62" s="141"/>
      <c r="AG62" s="18">
        <v>0</v>
      </c>
      <c r="AH62" s="18">
        <v>0</v>
      </c>
      <c r="AI62" s="18">
        <f>AG62+AH62</f>
        <v>0</v>
      </c>
      <c r="AJ62" s="2">
        <v>0</v>
      </c>
      <c r="AK62" s="18"/>
      <c r="AL62" s="18"/>
      <c r="AM62" s="18">
        <f>AK62+AL62</f>
        <v>0</v>
      </c>
      <c r="AN62" s="2">
        <v>0</v>
      </c>
      <c r="AO62" s="18"/>
      <c r="AP62" s="18"/>
      <c r="AQ62" s="18">
        <f>AO62+AP62</f>
        <v>0</v>
      </c>
      <c r="AR62" s="26">
        <v>0</v>
      </c>
      <c r="AS62" s="21">
        <v>0</v>
      </c>
      <c r="AT62" s="21">
        <v>0</v>
      </c>
      <c r="AU62" s="22">
        <v>0</v>
      </c>
      <c r="AV62" s="23">
        <v>0</v>
      </c>
      <c r="AW62" s="18"/>
      <c r="AX62" s="18">
        <v>0</v>
      </c>
      <c r="AY62" s="18">
        <f>AX62+AW62</f>
        <v>0</v>
      </c>
      <c r="AZ62" s="2">
        <v>72440.149999999994</v>
      </c>
      <c r="BA62" s="18">
        <f>D62+I62+M62+Q62+U62+Y62+AC62+AG62+AK62+AO62+AS62+AW62</f>
        <v>0</v>
      </c>
      <c r="BB62" s="18">
        <f t="shared" ref="BB62:BD77" si="35">E62+J62+N62+R62+V62+Z62+AD62+AH62+AL62+AP62+AT62+AX62</f>
        <v>1000</v>
      </c>
      <c r="BC62" s="18">
        <f t="shared" si="35"/>
        <v>1000</v>
      </c>
      <c r="BD62" s="18">
        <f t="shared" si="35"/>
        <v>72634.579999999987</v>
      </c>
      <c r="BE62" s="4">
        <f>G62+L62+P62+T62+X62+AB62+AF62+AJ62+AN62+AR62+AV62+AZ62</f>
        <v>72634.579999999987</v>
      </c>
      <c r="BF62" s="4">
        <f>BD62-BE62</f>
        <v>0</v>
      </c>
      <c r="BH62" s="4">
        <f>E62+J62+N62+R62+V62+Z62+AD62+AH62+AL62+AP62+AT62+AX62</f>
        <v>1000</v>
      </c>
      <c r="BI62" s="4">
        <f>BA62+BB62</f>
        <v>1000</v>
      </c>
    </row>
    <row r="63" spans="1:64" ht="15" customHeight="1" x14ac:dyDescent="0.25">
      <c r="A63" s="52">
        <v>602</v>
      </c>
      <c r="B63" s="62" t="s">
        <v>53</v>
      </c>
      <c r="C63" s="54">
        <v>40</v>
      </c>
      <c r="D63" s="1">
        <v>10000</v>
      </c>
      <c r="E63" s="1">
        <v>1260000</v>
      </c>
      <c r="F63" s="1">
        <f>SUM(D63:E63)</f>
        <v>1270000</v>
      </c>
      <c r="G63" s="2">
        <v>1328256.57</v>
      </c>
      <c r="I63" s="99">
        <v>0</v>
      </c>
      <c r="J63" s="99">
        <v>280000</v>
      </c>
      <c r="K63" s="109">
        <f t="shared" si="33"/>
        <v>280000</v>
      </c>
      <c r="L63" s="105">
        <v>271082.64</v>
      </c>
      <c r="M63" s="125">
        <v>0</v>
      </c>
      <c r="N63" s="125">
        <v>350000</v>
      </c>
      <c r="O63" s="125">
        <v>350000</v>
      </c>
      <c r="P63" s="126">
        <v>868430.63</v>
      </c>
      <c r="Q63" s="96">
        <v>88070</v>
      </c>
      <c r="R63" s="96">
        <v>13790</v>
      </c>
      <c r="S63" s="96">
        <f>Q63+R63</f>
        <v>101860</v>
      </c>
      <c r="T63" s="114">
        <v>83887.14</v>
      </c>
      <c r="U63" s="96">
        <v>80000</v>
      </c>
      <c r="V63" s="96">
        <v>55000</v>
      </c>
      <c r="W63" s="96">
        <f t="shared" si="34"/>
        <v>135000</v>
      </c>
      <c r="X63" s="97">
        <v>128970.3</v>
      </c>
      <c r="Y63" s="96">
        <v>700000</v>
      </c>
      <c r="Z63" s="96">
        <v>500000</v>
      </c>
      <c r="AA63" s="96">
        <f>SUM(Y63:Z63)</f>
        <v>1200000</v>
      </c>
      <c r="AB63" s="114">
        <v>1195397.6000000001</v>
      </c>
      <c r="AC63" s="96"/>
      <c r="AD63" s="132">
        <v>103900</v>
      </c>
      <c r="AE63" s="143">
        <f>SUM(AC63:AD63)</f>
        <v>103900</v>
      </c>
      <c r="AF63" s="141">
        <v>245470.47</v>
      </c>
      <c r="AG63" s="1">
        <v>0</v>
      </c>
      <c r="AH63" s="1">
        <f>1434068+4000</f>
        <v>1438068</v>
      </c>
      <c r="AI63" s="18">
        <f t="shared" ref="AI63:AI96" si="36">AG63+AH63</f>
        <v>1438068</v>
      </c>
      <c r="AJ63" s="2">
        <v>1438064.34</v>
      </c>
      <c r="AK63" s="1"/>
      <c r="AL63" s="1">
        <v>4500</v>
      </c>
      <c r="AM63" s="18">
        <f t="shared" ref="AM63:AM96" si="37">AK63+AL63</f>
        <v>4500</v>
      </c>
      <c r="AN63" s="2">
        <v>2216.67</v>
      </c>
      <c r="AO63" s="1"/>
      <c r="AP63" s="1">
        <v>16000</v>
      </c>
      <c r="AQ63" s="18">
        <f t="shared" ref="AQ63:AQ96" si="38">AO63+AP63</f>
        <v>16000</v>
      </c>
      <c r="AR63" s="40">
        <v>15524.4</v>
      </c>
      <c r="AS63" s="21">
        <v>3630346</v>
      </c>
      <c r="AT63" s="21">
        <v>960000</v>
      </c>
      <c r="AU63" s="22">
        <v>4590346</v>
      </c>
      <c r="AV63" s="23">
        <v>4724512</v>
      </c>
      <c r="AW63" s="1"/>
      <c r="AX63" s="1">
        <v>620000</v>
      </c>
      <c r="AY63" s="18">
        <f t="shared" ref="AY63:AY96" si="39">AX63+AW63</f>
        <v>620000</v>
      </c>
      <c r="AZ63" s="2">
        <v>708560.67</v>
      </c>
      <c r="BA63" s="18">
        <f t="shared" ref="BA63:BD96" si="40">D63+I63+M63+Q63+U63+Y63+AC63+AG63+AK63+AO63+AS63+AW63</f>
        <v>4508416</v>
      </c>
      <c r="BB63" s="18">
        <f t="shared" si="35"/>
        <v>5601258</v>
      </c>
      <c r="BC63" s="18">
        <f t="shared" si="35"/>
        <v>10109674</v>
      </c>
      <c r="BD63" s="24">
        <f>G63+L63+P63+T63+X63+AB63+AF63+AJ63+AN63+AR63+AV63+AZ63</f>
        <v>11010373.430000002</v>
      </c>
      <c r="BE63" s="4">
        <f>G63+L63+P63+T63+X63+AB63+AF63+AJ63+AN63+AR63+AV63+AZ63</f>
        <v>11010373.430000002</v>
      </c>
      <c r="BF63" s="4">
        <f t="shared" ref="BF63:BF96" si="41">BD63-BE63</f>
        <v>0</v>
      </c>
      <c r="BH63" s="4">
        <f t="shared" ref="BH63:BH96" si="42">E63+J63+N63+R63+V63+Z63+AD63+AH63+AL63+AP63+AT63+AX63</f>
        <v>5601258</v>
      </c>
      <c r="BI63" s="4">
        <f t="shared" ref="BI63:BI97" si="43">BA63+BB63</f>
        <v>10109674</v>
      </c>
    </row>
    <row r="64" spans="1:64" ht="15" customHeight="1" x14ac:dyDescent="0.25">
      <c r="A64" s="52">
        <v>604</v>
      </c>
      <c r="B64" s="62" t="s">
        <v>54</v>
      </c>
      <c r="C64" s="54">
        <v>41</v>
      </c>
      <c r="D64" s="1">
        <v>0</v>
      </c>
      <c r="E64" s="1">
        <v>2500</v>
      </c>
      <c r="F64" s="1">
        <f>SUM(D64:E64)</f>
        <v>2500</v>
      </c>
      <c r="G64" s="2">
        <v>2521.9899999999998</v>
      </c>
      <c r="I64" s="99">
        <v>0</v>
      </c>
      <c r="J64" s="99">
        <v>0</v>
      </c>
      <c r="K64" s="109">
        <f t="shared" si="33"/>
        <v>0</v>
      </c>
      <c r="L64" s="105">
        <v>0</v>
      </c>
      <c r="M64" s="125">
        <v>0</v>
      </c>
      <c r="N64" s="125">
        <v>0</v>
      </c>
      <c r="O64" s="125">
        <v>0</v>
      </c>
      <c r="P64" s="126">
        <v>32.64</v>
      </c>
      <c r="Q64" s="96"/>
      <c r="R64" s="96"/>
      <c r="S64" s="96">
        <f t="shared" ref="S64:S96" si="44">Q64+R64</f>
        <v>0</v>
      </c>
      <c r="T64" s="114"/>
      <c r="U64" s="96">
        <v>0</v>
      </c>
      <c r="V64" s="96">
        <v>0</v>
      </c>
      <c r="W64" s="96">
        <f t="shared" si="34"/>
        <v>0</v>
      </c>
      <c r="X64" s="97">
        <v>0</v>
      </c>
      <c r="Y64" s="96"/>
      <c r="Z64" s="96">
        <v>80000</v>
      </c>
      <c r="AA64" s="96">
        <f>SUM(Y64:Z64)</f>
        <v>80000</v>
      </c>
      <c r="AB64" s="114">
        <v>86842.65</v>
      </c>
      <c r="AC64" s="96"/>
      <c r="AD64" s="132"/>
      <c r="AE64" s="143">
        <f>SUM(AC64:AD64)</f>
        <v>0</v>
      </c>
      <c r="AF64" s="141">
        <v>0</v>
      </c>
      <c r="AG64" s="1"/>
      <c r="AH64" s="1">
        <v>0</v>
      </c>
      <c r="AI64" s="18">
        <f t="shared" si="36"/>
        <v>0</v>
      </c>
      <c r="AJ64" s="2">
        <v>952.57</v>
      </c>
      <c r="AK64" s="1"/>
      <c r="AL64" s="1"/>
      <c r="AM64" s="18">
        <f t="shared" si="37"/>
        <v>0</v>
      </c>
      <c r="AN64" s="2"/>
      <c r="AO64" s="1"/>
      <c r="AP64" s="1"/>
      <c r="AQ64" s="18">
        <f t="shared" si="38"/>
        <v>0</v>
      </c>
      <c r="AR64" s="40"/>
      <c r="AS64" s="21">
        <v>0</v>
      </c>
      <c r="AT64" s="21">
        <v>1700</v>
      </c>
      <c r="AU64" s="22">
        <v>1700</v>
      </c>
      <c r="AV64" s="23">
        <v>1465</v>
      </c>
      <c r="AW64" s="1"/>
      <c r="AX64" s="1">
        <v>70000</v>
      </c>
      <c r="AY64" s="18">
        <f t="shared" si="39"/>
        <v>70000</v>
      </c>
      <c r="AZ64" s="2"/>
      <c r="BA64" s="18">
        <f t="shared" si="40"/>
        <v>0</v>
      </c>
      <c r="BB64" s="18">
        <f t="shared" si="35"/>
        <v>154200</v>
      </c>
      <c r="BC64" s="18">
        <f t="shared" si="35"/>
        <v>154200</v>
      </c>
      <c r="BD64" s="24">
        <f>G64+L64+P64+T64+X64+AB64+AF64+AJ64+AN64+AR64+AV64+AZ64</f>
        <v>91814.85</v>
      </c>
      <c r="BE64" s="4">
        <f t="shared" ref="BE64:BE96" si="45">G64+L64+P64+T64+X64+AB64+AF64+AJ64+AN64+AR64+AV64+AZ64</f>
        <v>91814.85</v>
      </c>
      <c r="BF64" s="4">
        <f t="shared" si="41"/>
        <v>0</v>
      </c>
      <c r="BH64" s="4">
        <f t="shared" si="42"/>
        <v>154200</v>
      </c>
      <c r="BI64" s="4">
        <f t="shared" si="43"/>
        <v>154200</v>
      </c>
    </row>
    <row r="65" spans="1:61" ht="20.25" customHeight="1" x14ac:dyDescent="0.25">
      <c r="A65" s="52">
        <v>611</v>
      </c>
      <c r="B65" s="62" t="s">
        <v>55</v>
      </c>
      <c r="C65" s="54">
        <v>42</v>
      </c>
      <c r="D65" s="1">
        <v>0</v>
      </c>
      <c r="E65" s="1">
        <v>0</v>
      </c>
      <c r="F65" s="1">
        <f t="shared" ref="F65:F96" si="46">SUM(D65:E65)</f>
        <v>0</v>
      </c>
      <c r="G65" s="2">
        <v>0</v>
      </c>
      <c r="I65" s="19"/>
      <c r="J65" s="19"/>
      <c r="K65" s="19"/>
      <c r="L65" s="25"/>
      <c r="M65" s="125">
        <v>0</v>
      </c>
      <c r="N65" s="125">
        <v>0</v>
      </c>
      <c r="O65" s="125">
        <v>0</v>
      </c>
      <c r="P65" s="126">
        <v>0</v>
      </c>
      <c r="Q65" s="96"/>
      <c r="R65" s="96"/>
      <c r="S65" s="96">
        <f t="shared" si="44"/>
        <v>0</v>
      </c>
      <c r="T65" s="114"/>
      <c r="U65" s="96"/>
      <c r="V65" s="96"/>
      <c r="W65" s="96">
        <f t="shared" si="34"/>
        <v>0</v>
      </c>
      <c r="X65" s="97">
        <v>0</v>
      </c>
      <c r="Y65" s="96"/>
      <c r="Z65" s="96"/>
      <c r="AA65" s="96">
        <f t="shared" ref="AA65:AA96" si="47">SUM(Y65:Z65)</f>
        <v>0</v>
      </c>
      <c r="AB65" s="114">
        <v>0</v>
      </c>
      <c r="AC65" s="96"/>
      <c r="AD65" s="132"/>
      <c r="AE65" s="143">
        <f t="shared" ref="AE65:AE89" si="48">SUM(AC65:AD65)</f>
        <v>0</v>
      </c>
      <c r="AF65" s="141"/>
      <c r="AG65" s="1"/>
      <c r="AH65" s="1"/>
      <c r="AI65" s="18">
        <f t="shared" si="36"/>
        <v>0</v>
      </c>
      <c r="AJ65" s="2">
        <v>0</v>
      </c>
      <c r="AK65" s="1"/>
      <c r="AL65" s="1"/>
      <c r="AM65" s="18">
        <f t="shared" si="37"/>
        <v>0</v>
      </c>
      <c r="AN65" s="2"/>
      <c r="AO65" s="1"/>
      <c r="AP65" s="1"/>
      <c r="AQ65" s="18">
        <f t="shared" si="38"/>
        <v>0</v>
      </c>
      <c r="AR65" s="40"/>
      <c r="AS65" s="21">
        <v>0</v>
      </c>
      <c r="AT65" s="21">
        <v>0</v>
      </c>
      <c r="AU65" s="22">
        <v>0</v>
      </c>
      <c r="AV65" s="23">
        <v>0</v>
      </c>
      <c r="AW65" s="1"/>
      <c r="AX65" s="1"/>
      <c r="AY65" s="18">
        <f t="shared" si="39"/>
        <v>0</v>
      </c>
      <c r="AZ65" s="2"/>
      <c r="BA65" s="18">
        <f t="shared" si="40"/>
        <v>0</v>
      </c>
      <c r="BB65" s="18">
        <f t="shared" si="35"/>
        <v>0</v>
      </c>
      <c r="BC65" s="18">
        <f t="shared" si="35"/>
        <v>0</v>
      </c>
      <c r="BD65" s="18">
        <f t="shared" si="35"/>
        <v>0</v>
      </c>
      <c r="BE65" s="4">
        <f t="shared" si="45"/>
        <v>0</v>
      </c>
      <c r="BF65" s="4">
        <f t="shared" si="41"/>
        <v>0</v>
      </c>
      <c r="BH65" s="4">
        <f t="shared" si="42"/>
        <v>0</v>
      </c>
      <c r="BI65" s="4">
        <f t="shared" si="43"/>
        <v>0</v>
      </c>
    </row>
    <row r="66" spans="1:61" ht="18" customHeight="1" x14ac:dyDescent="0.25">
      <c r="A66" s="52">
        <v>612</v>
      </c>
      <c r="B66" s="62" t="s">
        <v>56</v>
      </c>
      <c r="C66" s="54">
        <v>43</v>
      </c>
      <c r="D66" s="1">
        <v>0</v>
      </c>
      <c r="E66" s="1">
        <v>0</v>
      </c>
      <c r="F66" s="1">
        <f t="shared" si="46"/>
        <v>0</v>
      </c>
      <c r="G66" s="2">
        <v>0</v>
      </c>
      <c r="I66" s="19"/>
      <c r="J66" s="19"/>
      <c r="K66" s="19"/>
      <c r="L66" s="25"/>
      <c r="M66" s="125">
        <v>0</v>
      </c>
      <c r="N66" s="125">
        <v>0</v>
      </c>
      <c r="O66" s="125">
        <v>0</v>
      </c>
      <c r="P66" s="126">
        <v>0</v>
      </c>
      <c r="Q66" s="96"/>
      <c r="R66" s="96"/>
      <c r="S66" s="96">
        <f t="shared" si="44"/>
        <v>0</v>
      </c>
      <c r="T66" s="114"/>
      <c r="U66" s="96"/>
      <c r="V66" s="96"/>
      <c r="W66" s="96">
        <f t="shared" si="34"/>
        <v>0</v>
      </c>
      <c r="X66" s="97">
        <v>0</v>
      </c>
      <c r="Y66" s="96"/>
      <c r="Z66" s="96"/>
      <c r="AA66" s="96">
        <f t="shared" si="47"/>
        <v>0</v>
      </c>
      <c r="AB66" s="114">
        <v>0</v>
      </c>
      <c r="AC66" s="96"/>
      <c r="AD66" s="132"/>
      <c r="AE66" s="143">
        <f t="shared" si="48"/>
        <v>0</v>
      </c>
      <c r="AF66" s="141"/>
      <c r="AG66" s="1"/>
      <c r="AH66" s="1"/>
      <c r="AI66" s="18">
        <f t="shared" si="36"/>
        <v>0</v>
      </c>
      <c r="AJ66" s="2">
        <v>0</v>
      </c>
      <c r="AK66" s="1"/>
      <c r="AL66" s="1"/>
      <c r="AM66" s="18">
        <f t="shared" si="37"/>
        <v>0</v>
      </c>
      <c r="AN66" s="2"/>
      <c r="AO66" s="1"/>
      <c r="AP66" s="1"/>
      <c r="AQ66" s="18">
        <f t="shared" si="38"/>
        <v>0</v>
      </c>
      <c r="AR66" s="40"/>
      <c r="AS66" s="21">
        <v>0</v>
      </c>
      <c r="AT66" s="21">
        <v>0</v>
      </c>
      <c r="AU66" s="22">
        <v>0</v>
      </c>
      <c r="AV66" s="23">
        <v>0</v>
      </c>
      <c r="AW66" s="1"/>
      <c r="AX66" s="1"/>
      <c r="AY66" s="18">
        <f t="shared" si="39"/>
        <v>0</v>
      </c>
      <c r="AZ66" s="2"/>
      <c r="BA66" s="18">
        <f t="shared" si="40"/>
        <v>0</v>
      </c>
      <c r="BB66" s="18">
        <f t="shared" si="35"/>
        <v>0</v>
      </c>
      <c r="BC66" s="18">
        <f t="shared" si="35"/>
        <v>0</v>
      </c>
      <c r="BD66" s="18">
        <f t="shared" si="35"/>
        <v>0</v>
      </c>
      <c r="BE66" s="4">
        <f t="shared" si="45"/>
        <v>0</v>
      </c>
      <c r="BF66" s="4">
        <f t="shared" si="41"/>
        <v>0</v>
      </c>
      <c r="BH66" s="4">
        <f t="shared" si="42"/>
        <v>0</v>
      </c>
      <c r="BI66" s="4">
        <f t="shared" si="43"/>
        <v>0</v>
      </c>
    </row>
    <row r="67" spans="1:61" ht="18.75" customHeight="1" x14ac:dyDescent="0.25">
      <c r="A67" s="52">
        <v>613</v>
      </c>
      <c r="B67" s="62" t="s">
        <v>57</v>
      </c>
      <c r="C67" s="54">
        <v>44</v>
      </c>
      <c r="D67" s="1">
        <v>0</v>
      </c>
      <c r="E67" s="1">
        <v>0</v>
      </c>
      <c r="F67" s="1">
        <f t="shared" si="46"/>
        <v>0</v>
      </c>
      <c r="G67" s="2">
        <v>0</v>
      </c>
      <c r="I67" s="19"/>
      <c r="J67" s="19"/>
      <c r="K67" s="19"/>
      <c r="L67" s="25"/>
      <c r="M67" s="125">
        <v>0</v>
      </c>
      <c r="N67" s="125">
        <v>0</v>
      </c>
      <c r="O67" s="125">
        <v>0</v>
      </c>
      <c r="P67" s="126">
        <v>0</v>
      </c>
      <c r="Q67" s="96"/>
      <c r="R67" s="96"/>
      <c r="S67" s="96">
        <f t="shared" si="44"/>
        <v>0</v>
      </c>
      <c r="T67" s="114"/>
      <c r="U67" s="96"/>
      <c r="V67" s="96"/>
      <c r="W67" s="96">
        <f t="shared" si="34"/>
        <v>0</v>
      </c>
      <c r="X67" s="97">
        <v>0</v>
      </c>
      <c r="Y67" s="96"/>
      <c r="Z67" s="96"/>
      <c r="AA67" s="96">
        <f t="shared" si="47"/>
        <v>0</v>
      </c>
      <c r="AB67" s="114">
        <v>0</v>
      </c>
      <c r="AC67" s="96"/>
      <c r="AD67" s="132"/>
      <c r="AE67" s="143">
        <f t="shared" si="48"/>
        <v>0</v>
      </c>
      <c r="AF67" s="141"/>
      <c r="AG67" s="1"/>
      <c r="AH67" s="1"/>
      <c r="AI67" s="18">
        <f t="shared" si="36"/>
        <v>0</v>
      </c>
      <c r="AJ67" s="2">
        <v>38148.19</v>
      </c>
      <c r="AK67" s="1"/>
      <c r="AL67" s="1"/>
      <c r="AM67" s="18">
        <f t="shared" si="37"/>
        <v>0</v>
      </c>
      <c r="AN67" s="2"/>
      <c r="AO67" s="1"/>
      <c r="AP67" s="1"/>
      <c r="AQ67" s="18">
        <f t="shared" si="38"/>
        <v>0</v>
      </c>
      <c r="AR67" s="40"/>
      <c r="AS67" s="21">
        <v>0</v>
      </c>
      <c r="AT67" s="21">
        <v>0</v>
      </c>
      <c r="AU67" s="22">
        <v>0</v>
      </c>
      <c r="AV67" s="23">
        <v>0</v>
      </c>
      <c r="AW67" s="1"/>
      <c r="AX67" s="1"/>
      <c r="AY67" s="18">
        <f t="shared" si="39"/>
        <v>0</v>
      </c>
      <c r="AZ67" s="2"/>
      <c r="BA67" s="18">
        <f t="shared" si="40"/>
        <v>0</v>
      </c>
      <c r="BB67" s="18">
        <f t="shared" si="35"/>
        <v>0</v>
      </c>
      <c r="BC67" s="18">
        <f t="shared" si="35"/>
        <v>0</v>
      </c>
      <c r="BD67" s="18">
        <v>38148.19</v>
      </c>
      <c r="BE67" s="4">
        <f t="shared" si="45"/>
        <v>38148.19</v>
      </c>
      <c r="BF67" s="4">
        <f t="shared" si="41"/>
        <v>0</v>
      </c>
      <c r="BH67" s="4">
        <f t="shared" si="42"/>
        <v>0</v>
      </c>
      <c r="BI67" s="4">
        <f t="shared" si="43"/>
        <v>0</v>
      </c>
    </row>
    <row r="68" spans="1:61" ht="0.75" customHeight="1" x14ac:dyDescent="0.25">
      <c r="A68" s="52">
        <v>614</v>
      </c>
      <c r="B68" s="62" t="s">
        <v>58</v>
      </c>
      <c r="C68" s="54">
        <v>45</v>
      </c>
      <c r="D68" s="1">
        <v>0</v>
      </c>
      <c r="E68" s="1">
        <v>0</v>
      </c>
      <c r="F68" s="1">
        <f t="shared" si="46"/>
        <v>0</v>
      </c>
      <c r="G68" s="2">
        <v>0</v>
      </c>
      <c r="I68" s="19"/>
      <c r="J68" s="19"/>
      <c r="K68" s="19"/>
      <c r="L68" s="25"/>
      <c r="M68" s="125">
        <v>0</v>
      </c>
      <c r="N68" s="125">
        <v>0</v>
      </c>
      <c r="O68" s="125">
        <v>0</v>
      </c>
      <c r="P68" s="126">
        <v>0</v>
      </c>
      <c r="Q68" s="96"/>
      <c r="R68" s="96"/>
      <c r="S68" s="96">
        <f t="shared" si="44"/>
        <v>0</v>
      </c>
      <c r="T68" s="114"/>
      <c r="U68" s="96"/>
      <c r="V68" s="96"/>
      <c r="W68" s="96">
        <f t="shared" si="34"/>
        <v>0</v>
      </c>
      <c r="X68" s="97">
        <v>0</v>
      </c>
      <c r="Y68" s="96"/>
      <c r="Z68" s="96"/>
      <c r="AA68" s="96">
        <f t="shared" si="47"/>
        <v>0</v>
      </c>
      <c r="AB68" s="114">
        <v>0</v>
      </c>
      <c r="AC68" s="96"/>
      <c r="AD68" s="132"/>
      <c r="AE68" s="143"/>
      <c r="AF68" s="141">
        <v>13.76</v>
      </c>
      <c r="AG68" s="1"/>
      <c r="AH68" s="1"/>
      <c r="AI68" s="18">
        <f t="shared" si="36"/>
        <v>0</v>
      </c>
      <c r="AJ68" s="2">
        <v>0</v>
      </c>
      <c r="AK68" s="1"/>
      <c r="AL68" s="1"/>
      <c r="AM68" s="18">
        <f t="shared" si="37"/>
        <v>0</v>
      </c>
      <c r="AN68" s="2"/>
      <c r="AO68" s="1"/>
      <c r="AP68" s="1"/>
      <c r="AQ68" s="18">
        <f t="shared" si="38"/>
        <v>0</v>
      </c>
      <c r="AR68" s="40"/>
      <c r="AS68" s="21">
        <v>0</v>
      </c>
      <c r="AT68" s="21">
        <v>0</v>
      </c>
      <c r="AU68" s="22">
        <v>0</v>
      </c>
      <c r="AV68" s="23">
        <v>0</v>
      </c>
      <c r="AW68" s="1"/>
      <c r="AX68" s="1"/>
      <c r="AY68" s="18">
        <f t="shared" si="39"/>
        <v>0</v>
      </c>
      <c r="AZ68" s="2"/>
      <c r="BA68" s="18">
        <f t="shared" si="40"/>
        <v>0</v>
      </c>
      <c r="BB68" s="18">
        <f t="shared" si="35"/>
        <v>0</v>
      </c>
      <c r="BC68" s="18">
        <f t="shared" si="35"/>
        <v>0</v>
      </c>
      <c r="BD68" s="18">
        <f t="shared" si="35"/>
        <v>13.76</v>
      </c>
      <c r="BE68" s="4">
        <f t="shared" si="45"/>
        <v>13.76</v>
      </c>
      <c r="BF68" s="4">
        <f t="shared" si="41"/>
        <v>0</v>
      </c>
      <c r="BH68" s="4">
        <f t="shared" si="42"/>
        <v>0</v>
      </c>
      <c r="BI68" s="4">
        <f t="shared" si="43"/>
        <v>0</v>
      </c>
    </row>
    <row r="69" spans="1:61" ht="15.75" hidden="1" customHeight="1" x14ac:dyDescent="0.25">
      <c r="A69" s="52">
        <v>621</v>
      </c>
      <c r="B69" s="62" t="s">
        <v>59</v>
      </c>
      <c r="C69" s="54">
        <v>46</v>
      </c>
      <c r="D69" s="1">
        <v>0</v>
      </c>
      <c r="E69" s="1">
        <v>0</v>
      </c>
      <c r="F69" s="1">
        <f t="shared" si="46"/>
        <v>0</v>
      </c>
      <c r="G69" s="2">
        <v>0</v>
      </c>
      <c r="I69" s="19"/>
      <c r="J69" s="19"/>
      <c r="K69" s="19"/>
      <c r="L69" s="25"/>
      <c r="M69" s="125">
        <v>0</v>
      </c>
      <c r="N69" s="125">
        <v>0</v>
      </c>
      <c r="O69" s="125">
        <v>0</v>
      </c>
      <c r="P69" s="126">
        <v>0</v>
      </c>
      <c r="Q69" s="96"/>
      <c r="R69" s="96"/>
      <c r="S69" s="96">
        <f t="shared" si="44"/>
        <v>0</v>
      </c>
      <c r="T69" s="114"/>
      <c r="U69" s="96"/>
      <c r="V69" s="96"/>
      <c r="W69" s="96">
        <f t="shared" si="34"/>
        <v>0</v>
      </c>
      <c r="X69" s="97">
        <v>0</v>
      </c>
      <c r="Y69" s="96"/>
      <c r="Z69" s="96"/>
      <c r="AA69" s="96">
        <f t="shared" si="47"/>
        <v>0</v>
      </c>
      <c r="AB69" s="114">
        <v>0</v>
      </c>
      <c r="AC69" s="96"/>
      <c r="AD69" s="132"/>
      <c r="AE69" s="143"/>
      <c r="AF69" s="141">
        <v>16.54</v>
      </c>
      <c r="AG69" s="1"/>
      <c r="AH69" s="1"/>
      <c r="AI69" s="18">
        <f t="shared" si="36"/>
        <v>0</v>
      </c>
      <c r="AJ69" s="2"/>
      <c r="AK69" s="1"/>
      <c r="AL69" s="1"/>
      <c r="AM69" s="18">
        <f t="shared" si="37"/>
        <v>0</v>
      </c>
      <c r="AN69" s="2"/>
      <c r="AO69" s="1"/>
      <c r="AP69" s="1"/>
      <c r="AQ69" s="18">
        <f t="shared" si="38"/>
        <v>0</v>
      </c>
      <c r="AR69" s="40"/>
      <c r="AS69" s="21">
        <v>0</v>
      </c>
      <c r="AT69" s="21">
        <v>0</v>
      </c>
      <c r="AU69" s="22">
        <v>0</v>
      </c>
      <c r="AV69" s="23">
        <v>0</v>
      </c>
      <c r="AW69" s="1"/>
      <c r="AX69" s="1"/>
      <c r="AY69" s="18">
        <f t="shared" si="39"/>
        <v>0</v>
      </c>
      <c r="AZ69" s="2"/>
      <c r="BA69" s="18">
        <f t="shared" si="40"/>
        <v>0</v>
      </c>
      <c r="BB69" s="18">
        <f t="shared" si="35"/>
        <v>0</v>
      </c>
      <c r="BC69" s="18">
        <f t="shared" si="35"/>
        <v>0</v>
      </c>
      <c r="BD69" s="18">
        <f t="shared" si="35"/>
        <v>16.54</v>
      </c>
      <c r="BE69" s="4">
        <f t="shared" si="45"/>
        <v>16.54</v>
      </c>
      <c r="BF69" s="4">
        <f t="shared" si="41"/>
        <v>0</v>
      </c>
      <c r="BH69" s="4">
        <f t="shared" si="42"/>
        <v>0</v>
      </c>
      <c r="BI69" s="4">
        <f t="shared" si="43"/>
        <v>0</v>
      </c>
    </row>
    <row r="70" spans="1:61" ht="17.25" hidden="1" customHeight="1" x14ac:dyDescent="0.25">
      <c r="A70" s="52">
        <v>622</v>
      </c>
      <c r="B70" s="62" t="s">
        <v>60</v>
      </c>
      <c r="C70" s="54">
        <v>47</v>
      </c>
      <c r="D70" s="1">
        <v>0</v>
      </c>
      <c r="E70" s="1">
        <v>0</v>
      </c>
      <c r="F70" s="1">
        <f t="shared" si="46"/>
        <v>0</v>
      </c>
      <c r="G70" s="2">
        <v>0</v>
      </c>
      <c r="I70" s="19"/>
      <c r="J70" s="19"/>
      <c r="K70" s="19"/>
      <c r="L70" s="25"/>
      <c r="M70" s="125">
        <v>0</v>
      </c>
      <c r="N70" s="125">
        <v>0</v>
      </c>
      <c r="O70" s="125">
        <v>0</v>
      </c>
      <c r="P70" s="126">
        <v>0</v>
      </c>
      <c r="Q70" s="96"/>
      <c r="R70" s="96"/>
      <c r="S70" s="96">
        <f t="shared" si="44"/>
        <v>0</v>
      </c>
      <c r="T70" s="114"/>
      <c r="U70" s="96"/>
      <c r="V70" s="96"/>
      <c r="W70" s="96">
        <f t="shared" si="34"/>
        <v>0</v>
      </c>
      <c r="X70" s="97">
        <v>0</v>
      </c>
      <c r="Y70" s="96"/>
      <c r="Z70" s="96"/>
      <c r="AA70" s="96">
        <f t="shared" si="47"/>
        <v>0</v>
      </c>
      <c r="AB70" s="114">
        <v>0</v>
      </c>
      <c r="AC70" s="96"/>
      <c r="AD70" s="132"/>
      <c r="AE70" s="143"/>
      <c r="AF70" s="141">
        <v>0</v>
      </c>
      <c r="AG70" s="1"/>
      <c r="AH70" s="1"/>
      <c r="AI70" s="18">
        <f t="shared" si="36"/>
        <v>0</v>
      </c>
      <c r="AJ70" s="2"/>
      <c r="AK70" s="1"/>
      <c r="AL70" s="1"/>
      <c r="AM70" s="18">
        <f t="shared" si="37"/>
        <v>0</v>
      </c>
      <c r="AN70" s="2"/>
      <c r="AO70" s="1"/>
      <c r="AP70" s="1"/>
      <c r="AQ70" s="18">
        <f t="shared" si="38"/>
        <v>0</v>
      </c>
      <c r="AR70" s="40"/>
      <c r="AS70" s="21">
        <v>0</v>
      </c>
      <c r="AT70" s="21">
        <v>0</v>
      </c>
      <c r="AU70" s="22">
        <v>0</v>
      </c>
      <c r="AV70" s="23">
        <v>0</v>
      </c>
      <c r="AW70" s="1"/>
      <c r="AX70" s="1"/>
      <c r="AY70" s="18">
        <f t="shared" si="39"/>
        <v>0</v>
      </c>
      <c r="AZ70" s="2"/>
      <c r="BA70" s="18">
        <f t="shared" si="40"/>
        <v>0</v>
      </c>
      <c r="BB70" s="18">
        <f t="shared" si="35"/>
        <v>0</v>
      </c>
      <c r="BC70" s="18">
        <f t="shared" si="35"/>
        <v>0</v>
      </c>
      <c r="BD70" s="18">
        <f t="shared" si="35"/>
        <v>0</v>
      </c>
      <c r="BE70" s="4">
        <f t="shared" si="45"/>
        <v>0</v>
      </c>
      <c r="BF70" s="4">
        <f t="shared" si="41"/>
        <v>0</v>
      </c>
      <c r="BH70" s="4">
        <f t="shared" si="42"/>
        <v>0</v>
      </c>
      <c r="BI70" s="4">
        <f t="shared" si="43"/>
        <v>0</v>
      </c>
    </row>
    <row r="71" spans="1:61" ht="17.25" hidden="1" customHeight="1" x14ac:dyDescent="0.25">
      <c r="A71" s="52">
        <v>623</v>
      </c>
      <c r="B71" s="62" t="s">
        <v>61</v>
      </c>
      <c r="C71" s="54">
        <v>48</v>
      </c>
      <c r="D71" s="1">
        <v>0</v>
      </c>
      <c r="E71" s="1">
        <v>0</v>
      </c>
      <c r="F71" s="1">
        <f t="shared" si="46"/>
        <v>0</v>
      </c>
      <c r="G71" s="2">
        <v>0</v>
      </c>
      <c r="I71" s="19"/>
      <c r="J71" s="19"/>
      <c r="K71" s="19"/>
      <c r="L71" s="25"/>
      <c r="M71" s="125">
        <v>0</v>
      </c>
      <c r="N71" s="125">
        <v>0</v>
      </c>
      <c r="O71" s="125">
        <v>0</v>
      </c>
      <c r="P71" s="126">
        <v>0</v>
      </c>
      <c r="Q71" s="96"/>
      <c r="R71" s="96"/>
      <c r="S71" s="96">
        <f t="shared" si="44"/>
        <v>0</v>
      </c>
      <c r="T71" s="114"/>
      <c r="U71" s="96"/>
      <c r="V71" s="96"/>
      <c r="W71" s="96">
        <f t="shared" si="34"/>
        <v>0</v>
      </c>
      <c r="X71" s="97">
        <v>0</v>
      </c>
      <c r="Y71" s="96"/>
      <c r="Z71" s="96"/>
      <c r="AA71" s="96">
        <f t="shared" si="47"/>
        <v>0</v>
      </c>
      <c r="AB71" s="114">
        <v>0</v>
      </c>
      <c r="AC71" s="96"/>
      <c r="AD71" s="132"/>
      <c r="AE71" s="143">
        <f>SUM(AC71:AD71)</f>
        <v>0</v>
      </c>
      <c r="AF71" s="141">
        <v>2</v>
      </c>
      <c r="AG71" s="1"/>
      <c r="AH71" s="1"/>
      <c r="AI71" s="18">
        <f t="shared" si="36"/>
        <v>0</v>
      </c>
      <c r="AJ71" s="2"/>
      <c r="AK71" s="1"/>
      <c r="AL71" s="1"/>
      <c r="AM71" s="18">
        <f t="shared" si="37"/>
        <v>0</v>
      </c>
      <c r="AN71" s="2"/>
      <c r="AO71" s="1"/>
      <c r="AP71" s="1"/>
      <c r="AQ71" s="18">
        <f t="shared" si="38"/>
        <v>0</v>
      </c>
      <c r="AR71" s="40"/>
      <c r="AS71" s="21">
        <v>0</v>
      </c>
      <c r="AT71" s="21">
        <v>0</v>
      </c>
      <c r="AU71" s="22">
        <v>0</v>
      </c>
      <c r="AV71" s="23">
        <v>0</v>
      </c>
      <c r="AW71" s="1"/>
      <c r="AX71" s="1"/>
      <c r="AY71" s="18">
        <f t="shared" si="39"/>
        <v>0</v>
      </c>
      <c r="AZ71" s="2"/>
      <c r="BA71" s="18">
        <f t="shared" si="40"/>
        <v>0</v>
      </c>
      <c r="BB71" s="18">
        <f t="shared" si="35"/>
        <v>0</v>
      </c>
      <c r="BC71" s="18">
        <f t="shared" si="35"/>
        <v>0</v>
      </c>
      <c r="BD71" s="18">
        <f t="shared" si="35"/>
        <v>2</v>
      </c>
      <c r="BE71" s="4">
        <f t="shared" si="45"/>
        <v>2</v>
      </c>
      <c r="BF71" s="4">
        <f t="shared" si="41"/>
        <v>0</v>
      </c>
      <c r="BH71" s="4">
        <f t="shared" si="42"/>
        <v>0</v>
      </c>
      <c r="BI71" s="4">
        <f t="shared" si="43"/>
        <v>0</v>
      </c>
    </row>
    <row r="72" spans="1:61" ht="18" hidden="1" customHeight="1" x14ac:dyDescent="0.25">
      <c r="A72" s="52">
        <v>624</v>
      </c>
      <c r="B72" s="62" t="s">
        <v>62</v>
      </c>
      <c r="C72" s="54">
        <v>49</v>
      </c>
      <c r="D72" s="1">
        <v>0</v>
      </c>
      <c r="E72" s="1">
        <v>0</v>
      </c>
      <c r="F72" s="1">
        <f t="shared" si="46"/>
        <v>0</v>
      </c>
      <c r="G72" s="2">
        <v>0</v>
      </c>
      <c r="I72" s="19"/>
      <c r="J72" s="19"/>
      <c r="K72" s="19"/>
      <c r="L72" s="25"/>
      <c r="M72" s="125">
        <v>0</v>
      </c>
      <c r="N72" s="125">
        <v>0</v>
      </c>
      <c r="O72" s="125">
        <v>0</v>
      </c>
      <c r="P72" s="126">
        <v>0</v>
      </c>
      <c r="Q72" s="96"/>
      <c r="R72" s="96"/>
      <c r="S72" s="96">
        <f t="shared" si="44"/>
        <v>0</v>
      </c>
      <c r="T72" s="114"/>
      <c r="U72" s="96"/>
      <c r="V72" s="96"/>
      <c r="W72" s="96">
        <f t="shared" si="34"/>
        <v>0</v>
      </c>
      <c r="X72" s="97">
        <v>0</v>
      </c>
      <c r="Y72" s="96"/>
      <c r="Z72" s="96"/>
      <c r="AA72" s="96">
        <f t="shared" si="47"/>
        <v>0</v>
      </c>
      <c r="AB72" s="114">
        <v>0</v>
      </c>
      <c r="AC72" s="96"/>
      <c r="AD72" s="132"/>
      <c r="AE72" s="143"/>
      <c r="AF72" s="141"/>
      <c r="AG72" s="1"/>
      <c r="AH72" s="1"/>
      <c r="AI72" s="18">
        <f t="shared" si="36"/>
        <v>0</v>
      </c>
      <c r="AJ72" s="2"/>
      <c r="AK72" s="1"/>
      <c r="AL72" s="1"/>
      <c r="AM72" s="18">
        <f t="shared" si="37"/>
        <v>0</v>
      </c>
      <c r="AN72" s="2"/>
      <c r="AO72" s="1"/>
      <c r="AP72" s="1"/>
      <c r="AQ72" s="18">
        <f t="shared" si="38"/>
        <v>0</v>
      </c>
      <c r="AR72" s="40"/>
      <c r="AS72" s="21">
        <v>0</v>
      </c>
      <c r="AT72" s="21">
        <v>0</v>
      </c>
      <c r="AU72" s="22">
        <v>0</v>
      </c>
      <c r="AV72" s="23">
        <v>0</v>
      </c>
      <c r="AW72" s="1"/>
      <c r="AX72" s="1"/>
      <c r="AY72" s="18">
        <f t="shared" si="39"/>
        <v>0</v>
      </c>
      <c r="AZ72" s="2"/>
      <c r="BA72" s="18">
        <f t="shared" si="40"/>
        <v>0</v>
      </c>
      <c r="BB72" s="18">
        <f t="shared" si="35"/>
        <v>0</v>
      </c>
      <c r="BC72" s="18">
        <f t="shared" si="35"/>
        <v>0</v>
      </c>
      <c r="BD72" s="18">
        <f t="shared" si="35"/>
        <v>0</v>
      </c>
      <c r="BE72" s="4">
        <f t="shared" si="45"/>
        <v>0</v>
      </c>
      <c r="BF72" s="4">
        <f t="shared" si="41"/>
        <v>0</v>
      </c>
      <c r="BH72" s="4">
        <f t="shared" si="42"/>
        <v>0</v>
      </c>
      <c r="BI72" s="4">
        <f t="shared" si="43"/>
        <v>0</v>
      </c>
    </row>
    <row r="73" spans="1:61" ht="15" customHeight="1" x14ac:dyDescent="0.25">
      <c r="A73" s="52">
        <v>641</v>
      </c>
      <c r="B73" s="62" t="s">
        <v>27</v>
      </c>
      <c r="C73" s="54">
        <v>50</v>
      </c>
      <c r="D73" s="1">
        <v>0</v>
      </c>
      <c r="E73" s="1">
        <v>0</v>
      </c>
      <c r="F73" s="1">
        <f t="shared" si="46"/>
        <v>0</v>
      </c>
      <c r="G73" s="2">
        <v>1694.15</v>
      </c>
      <c r="I73" s="19"/>
      <c r="J73" s="19"/>
      <c r="K73" s="19"/>
      <c r="L73" s="25"/>
      <c r="M73" s="125">
        <v>0</v>
      </c>
      <c r="N73" s="125">
        <v>0</v>
      </c>
      <c r="O73" s="125">
        <v>0</v>
      </c>
      <c r="P73" s="126">
        <v>0</v>
      </c>
      <c r="Q73" s="96"/>
      <c r="R73" s="96"/>
      <c r="S73" s="96">
        <f t="shared" si="44"/>
        <v>0</v>
      </c>
      <c r="T73" s="114"/>
      <c r="U73" s="96"/>
      <c r="V73" s="96"/>
      <c r="W73" s="96">
        <f t="shared" si="34"/>
        <v>0</v>
      </c>
      <c r="X73" s="97">
        <v>0</v>
      </c>
      <c r="Y73" s="96"/>
      <c r="Z73" s="96"/>
      <c r="AA73" s="96">
        <v>0</v>
      </c>
      <c r="AB73" s="114">
        <v>307.42</v>
      </c>
      <c r="AC73" s="96"/>
      <c r="AD73" s="132"/>
      <c r="AE73" s="143">
        <f t="shared" si="48"/>
        <v>0</v>
      </c>
      <c r="AF73" s="141"/>
      <c r="AG73" s="1"/>
      <c r="AH73" s="1"/>
      <c r="AI73" s="18">
        <f t="shared" si="36"/>
        <v>0</v>
      </c>
      <c r="AJ73" s="2">
        <v>5536.55</v>
      </c>
      <c r="AK73" s="1"/>
      <c r="AL73" s="1"/>
      <c r="AM73" s="18">
        <f t="shared" si="37"/>
        <v>0</v>
      </c>
      <c r="AN73" s="2"/>
      <c r="AO73" s="1"/>
      <c r="AP73" s="1"/>
      <c r="AQ73" s="18">
        <f t="shared" si="38"/>
        <v>0</v>
      </c>
      <c r="AR73" s="40"/>
      <c r="AS73" s="21">
        <v>0</v>
      </c>
      <c r="AT73" s="21">
        <v>0</v>
      </c>
      <c r="AU73" s="22">
        <v>0</v>
      </c>
      <c r="AV73" s="23">
        <v>1466</v>
      </c>
      <c r="AW73" s="1"/>
      <c r="AX73" s="1"/>
      <c r="AY73" s="18">
        <f t="shared" si="39"/>
        <v>0</v>
      </c>
      <c r="AZ73" s="2"/>
      <c r="BA73" s="18">
        <f t="shared" si="40"/>
        <v>0</v>
      </c>
      <c r="BB73" s="18">
        <f t="shared" si="35"/>
        <v>0</v>
      </c>
      <c r="BC73" s="18">
        <f t="shared" si="35"/>
        <v>0</v>
      </c>
      <c r="BD73" s="18">
        <v>9017.66</v>
      </c>
      <c r="BE73" s="4">
        <f t="shared" si="45"/>
        <v>9004.1200000000008</v>
      </c>
      <c r="BF73" s="4">
        <f t="shared" si="41"/>
        <v>13.539999999999054</v>
      </c>
      <c r="BH73" s="4">
        <f t="shared" si="42"/>
        <v>0</v>
      </c>
      <c r="BI73" s="4">
        <f t="shared" si="43"/>
        <v>0</v>
      </c>
    </row>
    <row r="74" spans="1:61" ht="17.25" customHeight="1" x14ac:dyDescent="0.25">
      <c r="A74" s="52">
        <v>642</v>
      </c>
      <c r="B74" s="62" t="s">
        <v>28</v>
      </c>
      <c r="C74" s="54">
        <v>51</v>
      </c>
      <c r="D74" s="1">
        <v>0</v>
      </c>
      <c r="E74" s="1">
        <v>0</v>
      </c>
      <c r="F74" s="1">
        <f t="shared" si="46"/>
        <v>0</v>
      </c>
      <c r="G74" s="2">
        <v>0</v>
      </c>
      <c r="I74" s="19"/>
      <c r="J74" s="19"/>
      <c r="K74" s="19"/>
      <c r="L74" s="25"/>
      <c r="M74" s="125">
        <v>0</v>
      </c>
      <c r="N74" s="125">
        <v>0</v>
      </c>
      <c r="O74" s="125">
        <v>0</v>
      </c>
      <c r="P74" s="126">
        <v>0</v>
      </c>
      <c r="Q74" s="96"/>
      <c r="R74" s="96"/>
      <c r="S74" s="96">
        <f t="shared" si="44"/>
        <v>0</v>
      </c>
      <c r="T74" s="114"/>
      <c r="U74" s="96"/>
      <c r="V74" s="96"/>
      <c r="W74" s="96">
        <f t="shared" si="34"/>
        <v>0</v>
      </c>
      <c r="X74" s="97">
        <v>0</v>
      </c>
      <c r="Y74" s="96"/>
      <c r="Z74" s="96"/>
      <c r="AA74" s="96">
        <f t="shared" si="47"/>
        <v>0</v>
      </c>
      <c r="AB74" s="114">
        <v>0</v>
      </c>
      <c r="AC74" s="96"/>
      <c r="AD74" s="132"/>
      <c r="AE74" s="143">
        <f t="shared" si="48"/>
        <v>0</v>
      </c>
      <c r="AF74" s="141"/>
      <c r="AG74" s="1"/>
      <c r="AH74" s="1"/>
      <c r="AI74" s="18">
        <f t="shared" si="36"/>
        <v>0</v>
      </c>
      <c r="AJ74" s="2"/>
      <c r="AK74" s="1"/>
      <c r="AL74" s="1"/>
      <c r="AM74" s="18">
        <f t="shared" si="37"/>
        <v>0</v>
      </c>
      <c r="AN74" s="2"/>
      <c r="AO74" s="1"/>
      <c r="AP74" s="1"/>
      <c r="AQ74" s="18">
        <f t="shared" si="38"/>
        <v>0</v>
      </c>
      <c r="AR74" s="40"/>
      <c r="AS74" s="21">
        <v>0</v>
      </c>
      <c r="AT74" s="21">
        <v>0</v>
      </c>
      <c r="AU74" s="22">
        <v>0</v>
      </c>
      <c r="AV74" s="23">
        <v>10420</v>
      </c>
      <c r="AW74" s="1"/>
      <c r="AX74" s="1"/>
      <c r="AY74" s="18">
        <f t="shared" si="39"/>
        <v>0</v>
      </c>
      <c r="AZ74" s="2"/>
      <c r="BA74" s="18">
        <f t="shared" si="40"/>
        <v>0</v>
      </c>
      <c r="BB74" s="18">
        <f t="shared" si="35"/>
        <v>0</v>
      </c>
      <c r="BC74" s="18">
        <f t="shared" si="35"/>
        <v>0</v>
      </c>
      <c r="BD74" s="18">
        <f t="shared" si="35"/>
        <v>10420</v>
      </c>
      <c r="BE74" s="4">
        <f t="shared" si="45"/>
        <v>10420</v>
      </c>
      <c r="BF74" s="4">
        <f t="shared" si="41"/>
        <v>0</v>
      </c>
      <c r="BH74" s="4">
        <f t="shared" si="42"/>
        <v>0</v>
      </c>
      <c r="BI74" s="4">
        <f t="shared" si="43"/>
        <v>0</v>
      </c>
    </row>
    <row r="75" spans="1:61" ht="17.25" customHeight="1" x14ac:dyDescent="0.25">
      <c r="A75" s="52">
        <v>643</v>
      </c>
      <c r="B75" s="62" t="s">
        <v>63</v>
      </c>
      <c r="C75" s="54">
        <v>52</v>
      </c>
      <c r="D75" s="1">
        <v>0</v>
      </c>
      <c r="E75" s="1">
        <v>0</v>
      </c>
      <c r="F75" s="1">
        <f t="shared" si="46"/>
        <v>0</v>
      </c>
      <c r="G75" s="2">
        <v>0</v>
      </c>
      <c r="I75" s="19"/>
      <c r="J75" s="19"/>
      <c r="K75" s="19"/>
      <c r="L75" s="25"/>
      <c r="M75" s="125">
        <v>0</v>
      </c>
      <c r="N75" s="125">
        <v>0</v>
      </c>
      <c r="O75" s="125">
        <v>0</v>
      </c>
      <c r="P75" s="126">
        <v>0</v>
      </c>
      <c r="Q75" s="96"/>
      <c r="R75" s="96"/>
      <c r="S75" s="96">
        <f t="shared" si="44"/>
        <v>0</v>
      </c>
      <c r="T75" s="114"/>
      <c r="U75" s="96"/>
      <c r="V75" s="96"/>
      <c r="W75" s="96">
        <f t="shared" si="34"/>
        <v>0</v>
      </c>
      <c r="X75" s="97">
        <v>0</v>
      </c>
      <c r="Y75" s="96"/>
      <c r="Z75" s="96"/>
      <c r="AA75" s="96">
        <f t="shared" si="47"/>
        <v>0</v>
      </c>
      <c r="AB75" s="114">
        <v>0</v>
      </c>
      <c r="AC75" s="96"/>
      <c r="AD75" s="132"/>
      <c r="AE75" s="143">
        <f t="shared" si="48"/>
        <v>0</v>
      </c>
      <c r="AF75" s="141"/>
      <c r="AG75" s="1"/>
      <c r="AH75" s="1"/>
      <c r="AI75" s="18">
        <f t="shared" si="36"/>
        <v>0</v>
      </c>
      <c r="AJ75" s="2"/>
      <c r="AK75" s="1"/>
      <c r="AL75" s="1"/>
      <c r="AM75" s="18">
        <f t="shared" si="37"/>
        <v>0</v>
      </c>
      <c r="AN75" s="2"/>
      <c r="AO75" s="1"/>
      <c r="AP75" s="1"/>
      <c r="AQ75" s="18">
        <f t="shared" si="38"/>
        <v>0</v>
      </c>
      <c r="AR75" s="40"/>
      <c r="AS75" s="21">
        <v>0</v>
      </c>
      <c r="AT75" s="21">
        <v>0</v>
      </c>
      <c r="AU75" s="22">
        <v>0</v>
      </c>
      <c r="AV75" s="23">
        <v>0</v>
      </c>
      <c r="AW75" s="1"/>
      <c r="AX75" s="1"/>
      <c r="AY75" s="18">
        <f t="shared" si="39"/>
        <v>0</v>
      </c>
      <c r="AZ75" s="2"/>
      <c r="BA75" s="18">
        <f t="shared" si="40"/>
        <v>0</v>
      </c>
      <c r="BB75" s="18">
        <f t="shared" si="35"/>
        <v>0</v>
      </c>
      <c r="BC75" s="18">
        <f t="shared" si="35"/>
        <v>0</v>
      </c>
      <c r="BD75" s="18">
        <f t="shared" si="35"/>
        <v>0</v>
      </c>
      <c r="BE75" s="4">
        <f t="shared" si="45"/>
        <v>0</v>
      </c>
      <c r="BF75" s="4">
        <f t="shared" si="41"/>
        <v>0</v>
      </c>
      <c r="BH75" s="4">
        <f t="shared" si="42"/>
        <v>0</v>
      </c>
      <c r="BI75" s="4">
        <f t="shared" si="43"/>
        <v>0</v>
      </c>
    </row>
    <row r="76" spans="1:61" ht="16.5" customHeight="1" x14ac:dyDescent="0.25">
      <c r="A76" s="52">
        <v>644</v>
      </c>
      <c r="B76" s="62" t="s">
        <v>30</v>
      </c>
      <c r="C76" s="54">
        <v>53</v>
      </c>
      <c r="D76" s="1">
        <v>0</v>
      </c>
      <c r="E76" s="1">
        <v>0</v>
      </c>
      <c r="F76" s="1">
        <f t="shared" si="46"/>
        <v>0</v>
      </c>
      <c r="G76" s="2">
        <v>37.6</v>
      </c>
      <c r="I76" s="99">
        <v>0</v>
      </c>
      <c r="J76" s="99">
        <v>0</v>
      </c>
      <c r="K76" s="109">
        <v>0</v>
      </c>
      <c r="L76" s="105">
        <v>55.31</v>
      </c>
      <c r="M76" s="125">
        <v>0</v>
      </c>
      <c r="N76" s="125">
        <v>0</v>
      </c>
      <c r="O76" s="125">
        <v>0</v>
      </c>
      <c r="P76" s="126">
        <v>188.26</v>
      </c>
      <c r="Q76" s="96"/>
      <c r="R76" s="96"/>
      <c r="S76" s="96">
        <f t="shared" si="44"/>
        <v>0</v>
      </c>
      <c r="T76" s="114">
        <v>74.790000000000006</v>
      </c>
      <c r="U76" s="96"/>
      <c r="V76" s="96"/>
      <c r="W76" s="96">
        <f t="shared" si="34"/>
        <v>0</v>
      </c>
      <c r="X76" s="97">
        <v>10.99</v>
      </c>
      <c r="Y76" s="96"/>
      <c r="Z76" s="96"/>
      <c r="AA76" s="96">
        <f t="shared" si="47"/>
        <v>0</v>
      </c>
      <c r="AB76" s="114">
        <v>15.19</v>
      </c>
      <c r="AC76" s="96"/>
      <c r="AD76" s="132"/>
      <c r="AE76" s="143">
        <f t="shared" si="48"/>
        <v>0</v>
      </c>
      <c r="AF76" s="141"/>
      <c r="AG76" s="1"/>
      <c r="AH76" s="1"/>
      <c r="AI76" s="18">
        <f t="shared" si="36"/>
        <v>0</v>
      </c>
      <c r="AJ76" s="2">
        <v>580.92999999999995</v>
      </c>
      <c r="AK76" s="1"/>
      <c r="AL76" s="1"/>
      <c r="AM76" s="18">
        <f t="shared" si="37"/>
        <v>0</v>
      </c>
      <c r="AN76" s="2"/>
      <c r="AO76" s="1"/>
      <c r="AP76" s="1"/>
      <c r="AQ76" s="18">
        <f t="shared" si="38"/>
        <v>0</v>
      </c>
      <c r="AR76" s="40"/>
      <c r="AS76" s="21">
        <v>0</v>
      </c>
      <c r="AT76" s="21"/>
      <c r="AU76" s="22"/>
      <c r="AV76" s="23">
        <v>189</v>
      </c>
      <c r="AW76" s="1"/>
      <c r="AX76" s="1"/>
      <c r="AY76" s="18">
        <f t="shared" si="39"/>
        <v>0</v>
      </c>
      <c r="AZ76" s="2">
        <v>7.61</v>
      </c>
      <c r="BA76" s="18">
        <f t="shared" si="40"/>
        <v>0</v>
      </c>
      <c r="BB76" s="18">
        <f t="shared" si="35"/>
        <v>0</v>
      </c>
      <c r="BC76" s="18">
        <f t="shared" si="35"/>
        <v>0</v>
      </c>
      <c r="BD76" s="18">
        <v>1176.3699999999999</v>
      </c>
      <c r="BE76" s="4">
        <f t="shared" si="45"/>
        <v>1159.6799999999998</v>
      </c>
      <c r="BF76" s="4">
        <f t="shared" si="41"/>
        <v>16.690000000000055</v>
      </c>
      <c r="BH76" s="4">
        <f t="shared" si="42"/>
        <v>0</v>
      </c>
      <c r="BI76" s="4">
        <f t="shared" si="43"/>
        <v>0</v>
      </c>
    </row>
    <row r="77" spans="1:61" ht="15.75" customHeight="1" x14ac:dyDescent="0.25">
      <c r="A77" s="52">
        <v>645</v>
      </c>
      <c r="B77" s="62" t="s">
        <v>64</v>
      </c>
      <c r="C77" s="54">
        <v>54</v>
      </c>
      <c r="D77" s="1">
        <v>0</v>
      </c>
      <c r="E77" s="1">
        <v>0</v>
      </c>
      <c r="F77" s="1">
        <f t="shared" si="46"/>
        <v>0</v>
      </c>
      <c r="G77" s="2">
        <v>1.39</v>
      </c>
      <c r="H77" s="4"/>
      <c r="I77" s="19"/>
      <c r="J77" s="19"/>
      <c r="K77" s="19"/>
      <c r="L77" s="25">
        <v>18.61</v>
      </c>
      <c r="M77" s="125">
        <v>0</v>
      </c>
      <c r="N77" s="125">
        <v>0</v>
      </c>
      <c r="O77" s="125">
        <v>0</v>
      </c>
      <c r="P77" s="126">
        <v>9.1</v>
      </c>
      <c r="Q77" s="96"/>
      <c r="R77" s="96"/>
      <c r="S77" s="96">
        <f t="shared" si="44"/>
        <v>0</v>
      </c>
      <c r="T77" s="114">
        <v>36.1</v>
      </c>
      <c r="U77" s="96"/>
      <c r="V77" s="96"/>
      <c r="W77" s="96">
        <f t="shared" si="34"/>
        <v>0</v>
      </c>
      <c r="X77" s="97">
        <v>0</v>
      </c>
      <c r="Y77" s="96"/>
      <c r="Z77" s="96"/>
      <c r="AA77" s="96">
        <f t="shared" si="47"/>
        <v>0</v>
      </c>
      <c r="AB77" s="114">
        <v>0</v>
      </c>
      <c r="AC77" s="96"/>
      <c r="AD77" s="132"/>
      <c r="AE77" s="143">
        <f t="shared" si="48"/>
        <v>0</v>
      </c>
      <c r="AF77" s="141"/>
      <c r="AG77" s="1"/>
      <c r="AH77" s="1"/>
      <c r="AI77" s="18">
        <f t="shared" si="36"/>
        <v>0</v>
      </c>
      <c r="AJ77" s="2">
        <v>0</v>
      </c>
      <c r="AK77" s="1"/>
      <c r="AL77" s="1"/>
      <c r="AM77" s="18">
        <f t="shared" si="37"/>
        <v>0</v>
      </c>
      <c r="AN77" s="2"/>
      <c r="AO77" s="1"/>
      <c r="AP77" s="1"/>
      <c r="AQ77" s="18">
        <f t="shared" si="38"/>
        <v>0</v>
      </c>
      <c r="AR77" s="40"/>
      <c r="AS77" s="21">
        <v>0</v>
      </c>
      <c r="AT77" s="21">
        <v>0</v>
      </c>
      <c r="AU77" s="22">
        <v>0</v>
      </c>
      <c r="AV77" s="23">
        <v>0</v>
      </c>
      <c r="AW77" s="1"/>
      <c r="AX77" s="1"/>
      <c r="AY77" s="18">
        <f t="shared" si="39"/>
        <v>0</v>
      </c>
      <c r="AZ77" s="2"/>
      <c r="BA77" s="18">
        <f t="shared" si="40"/>
        <v>0</v>
      </c>
      <c r="BB77" s="18">
        <f t="shared" si="35"/>
        <v>0</v>
      </c>
      <c r="BC77" s="18">
        <f t="shared" si="35"/>
        <v>0</v>
      </c>
      <c r="BD77" s="18">
        <f t="shared" si="35"/>
        <v>65.2</v>
      </c>
      <c r="BE77" s="4">
        <f>G77+L77+P77+T77+X77+AB77+AF77+AJ77+AN77+AR77+AY77</f>
        <v>65.2</v>
      </c>
      <c r="BF77" s="4">
        <f t="shared" si="41"/>
        <v>0</v>
      </c>
      <c r="BH77" s="4">
        <f t="shared" si="42"/>
        <v>0</v>
      </c>
      <c r="BI77" s="4">
        <f t="shared" si="43"/>
        <v>0</v>
      </c>
    </row>
    <row r="78" spans="1:61" ht="15" customHeight="1" x14ac:dyDescent="0.25">
      <c r="A78" s="52">
        <v>646</v>
      </c>
      <c r="B78" s="62" t="s">
        <v>65</v>
      </c>
      <c r="C78" s="54">
        <v>55</v>
      </c>
      <c r="D78" s="5">
        <v>0</v>
      </c>
      <c r="E78" s="1">
        <v>0</v>
      </c>
      <c r="F78" s="1">
        <f t="shared" si="46"/>
        <v>0</v>
      </c>
      <c r="G78" s="2">
        <v>0</v>
      </c>
      <c r="H78" s="4"/>
      <c r="I78" s="19"/>
      <c r="J78" s="19"/>
      <c r="K78" s="19"/>
      <c r="L78" s="25">
        <v>5173.2</v>
      </c>
      <c r="M78" s="125">
        <v>0</v>
      </c>
      <c r="N78" s="125">
        <v>0</v>
      </c>
      <c r="O78" s="125">
        <v>0</v>
      </c>
      <c r="P78" s="126">
        <v>107.34</v>
      </c>
      <c r="Q78" s="96"/>
      <c r="R78" s="96"/>
      <c r="S78" s="96">
        <f t="shared" si="44"/>
        <v>0</v>
      </c>
      <c r="T78" s="114">
        <v>0</v>
      </c>
      <c r="U78" s="96"/>
      <c r="V78" s="96"/>
      <c r="W78" s="96">
        <f t="shared" si="34"/>
        <v>0</v>
      </c>
      <c r="X78" s="97">
        <v>0</v>
      </c>
      <c r="Y78" s="96"/>
      <c r="Z78" s="96"/>
      <c r="AA78" s="96">
        <f t="shared" si="47"/>
        <v>0</v>
      </c>
      <c r="AB78" s="114">
        <v>11055.84</v>
      </c>
      <c r="AC78" s="96"/>
      <c r="AD78" s="132"/>
      <c r="AE78" s="143">
        <f t="shared" si="48"/>
        <v>0</v>
      </c>
      <c r="AF78" s="141"/>
      <c r="AG78" s="5"/>
      <c r="AH78" s="1"/>
      <c r="AI78" s="18">
        <f t="shared" si="36"/>
        <v>0</v>
      </c>
      <c r="AJ78" s="2">
        <v>501.18</v>
      </c>
      <c r="AK78" s="5"/>
      <c r="AL78" s="1"/>
      <c r="AM78" s="18">
        <f t="shared" si="37"/>
        <v>0</v>
      </c>
      <c r="AN78" s="2"/>
      <c r="AO78" s="5"/>
      <c r="AP78" s="1"/>
      <c r="AQ78" s="18">
        <f t="shared" si="38"/>
        <v>0</v>
      </c>
      <c r="AR78" s="40"/>
      <c r="AS78" s="21">
        <v>0</v>
      </c>
      <c r="AT78" s="21">
        <v>0</v>
      </c>
      <c r="AU78" s="22">
        <v>0</v>
      </c>
      <c r="AV78" s="23">
        <v>0</v>
      </c>
      <c r="AW78" s="5"/>
      <c r="AX78" s="1"/>
      <c r="AY78" s="18">
        <f t="shared" si="39"/>
        <v>0</v>
      </c>
      <c r="AZ78" s="2"/>
      <c r="BA78" s="18">
        <f t="shared" si="40"/>
        <v>0</v>
      </c>
      <c r="BB78" s="18">
        <f t="shared" si="40"/>
        <v>0</v>
      </c>
      <c r="BC78" s="18">
        <f t="shared" si="40"/>
        <v>0</v>
      </c>
      <c r="BD78" s="18">
        <v>16839.560000000001</v>
      </c>
      <c r="BE78" s="4">
        <f t="shared" si="45"/>
        <v>16837.560000000001</v>
      </c>
      <c r="BF78" s="4">
        <f t="shared" si="41"/>
        <v>2</v>
      </c>
      <c r="BH78" s="4">
        <f t="shared" si="42"/>
        <v>0</v>
      </c>
      <c r="BI78" s="4">
        <f t="shared" si="43"/>
        <v>0</v>
      </c>
    </row>
    <row r="79" spans="1:61" ht="15" hidden="1" customHeight="1" x14ac:dyDescent="0.25">
      <c r="A79" s="52">
        <v>647</v>
      </c>
      <c r="B79" s="62" t="s">
        <v>66</v>
      </c>
      <c r="C79" s="54">
        <v>56</v>
      </c>
      <c r="D79" s="5">
        <v>0</v>
      </c>
      <c r="E79" s="1">
        <v>0</v>
      </c>
      <c r="F79" s="1">
        <f t="shared" si="46"/>
        <v>0</v>
      </c>
      <c r="G79" s="2">
        <v>0</v>
      </c>
      <c r="H79" s="4"/>
      <c r="I79" s="19"/>
      <c r="J79" s="19"/>
      <c r="K79" s="19"/>
      <c r="L79" s="25"/>
      <c r="M79" s="125">
        <v>0</v>
      </c>
      <c r="N79" s="125">
        <v>0</v>
      </c>
      <c r="O79" s="125">
        <v>0</v>
      </c>
      <c r="P79" s="126">
        <v>0</v>
      </c>
      <c r="Q79" s="96"/>
      <c r="R79" s="96"/>
      <c r="S79" s="96">
        <f t="shared" si="44"/>
        <v>0</v>
      </c>
      <c r="T79" s="114">
        <v>0</v>
      </c>
      <c r="U79" s="96"/>
      <c r="V79" s="96"/>
      <c r="W79" s="96">
        <f t="shared" si="34"/>
        <v>0</v>
      </c>
      <c r="X79" s="97">
        <v>0</v>
      </c>
      <c r="Y79" s="96"/>
      <c r="Z79" s="96"/>
      <c r="AA79" s="96">
        <f t="shared" si="47"/>
        <v>0</v>
      </c>
      <c r="AB79" s="114">
        <v>0</v>
      </c>
      <c r="AC79" s="96"/>
      <c r="AD79" s="132"/>
      <c r="AE79" s="143">
        <f t="shared" si="48"/>
        <v>0</v>
      </c>
      <c r="AF79" s="141"/>
      <c r="AG79" s="5"/>
      <c r="AH79" s="1"/>
      <c r="AI79" s="18">
        <f t="shared" si="36"/>
        <v>0</v>
      </c>
      <c r="AJ79" s="2"/>
      <c r="AK79" s="5"/>
      <c r="AL79" s="1"/>
      <c r="AM79" s="18">
        <f t="shared" si="37"/>
        <v>0</v>
      </c>
      <c r="AN79" s="2"/>
      <c r="AO79" s="5"/>
      <c r="AP79" s="1"/>
      <c r="AQ79" s="18">
        <f t="shared" si="38"/>
        <v>0</v>
      </c>
      <c r="AR79" s="40"/>
      <c r="AS79" s="21">
        <v>0</v>
      </c>
      <c r="AT79" s="21">
        <v>0</v>
      </c>
      <c r="AU79" s="22">
        <v>0</v>
      </c>
      <c r="AV79" s="23">
        <v>0</v>
      </c>
      <c r="AW79" s="5"/>
      <c r="AX79" s="1"/>
      <c r="AY79" s="18">
        <f t="shared" si="39"/>
        <v>0</v>
      </c>
      <c r="AZ79" s="2"/>
      <c r="BA79" s="18">
        <f t="shared" si="40"/>
        <v>0</v>
      </c>
      <c r="BB79" s="18">
        <f t="shared" si="40"/>
        <v>0</v>
      </c>
      <c r="BC79" s="18">
        <f t="shared" si="40"/>
        <v>0</v>
      </c>
      <c r="BD79" s="18">
        <f t="shared" si="40"/>
        <v>0</v>
      </c>
      <c r="BE79" s="4">
        <f t="shared" si="45"/>
        <v>0</v>
      </c>
      <c r="BF79" s="4">
        <f t="shared" si="41"/>
        <v>0</v>
      </c>
      <c r="BH79" s="4">
        <f t="shared" si="42"/>
        <v>0</v>
      </c>
      <c r="BI79" s="4">
        <f t="shared" si="43"/>
        <v>0</v>
      </c>
    </row>
    <row r="80" spans="1:61" ht="15" customHeight="1" x14ac:dyDescent="0.25">
      <c r="A80" s="52">
        <v>648</v>
      </c>
      <c r="B80" s="62" t="s">
        <v>67</v>
      </c>
      <c r="C80" s="54">
        <v>57</v>
      </c>
      <c r="D80" s="5">
        <v>390000</v>
      </c>
      <c r="E80" s="1">
        <v>120000</v>
      </c>
      <c r="F80" s="1">
        <f t="shared" si="46"/>
        <v>510000</v>
      </c>
      <c r="G80" s="2">
        <v>502158.68</v>
      </c>
      <c r="I80" s="99">
        <v>223400</v>
      </c>
      <c r="J80" s="99">
        <v>0</v>
      </c>
      <c r="K80" s="109">
        <f t="shared" ref="K80:K82" si="49">I80+J80</f>
        <v>223400</v>
      </c>
      <c r="L80" s="105">
        <v>302575.81</v>
      </c>
      <c r="M80" s="125">
        <v>357800</v>
      </c>
      <c r="N80" s="125">
        <v>0</v>
      </c>
      <c r="O80" s="125">
        <v>357800</v>
      </c>
      <c r="P80" s="126">
        <v>359646.8</v>
      </c>
      <c r="Q80" s="115">
        <v>160140</v>
      </c>
      <c r="R80" s="96">
        <v>82300</v>
      </c>
      <c r="S80" s="96">
        <f t="shared" si="44"/>
        <v>242440</v>
      </c>
      <c r="T80" s="114">
        <v>242408</v>
      </c>
      <c r="U80" s="96">
        <v>130000</v>
      </c>
      <c r="V80" s="96">
        <v>0</v>
      </c>
      <c r="W80" s="96">
        <f t="shared" si="34"/>
        <v>130000</v>
      </c>
      <c r="X80" s="97">
        <v>131629</v>
      </c>
      <c r="Y80" s="115">
        <v>344000</v>
      </c>
      <c r="Z80" s="96"/>
      <c r="AA80" s="96">
        <f t="shared" si="47"/>
        <v>344000</v>
      </c>
      <c r="AB80" s="114">
        <v>344428</v>
      </c>
      <c r="AC80" s="96">
        <v>77740</v>
      </c>
      <c r="AD80" s="132">
        <v>0</v>
      </c>
      <c r="AE80" s="143">
        <f t="shared" si="48"/>
        <v>77740</v>
      </c>
      <c r="AF80" s="141">
        <v>77043</v>
      </c>
      <c r="AG80" s="5">
        <v>8500</v>
      </c>
      <c r="AH80" s="1"/>
      <c r="AI80" s="18">
        <f t="shared" si="36"/>
        <v>8500</v>
      </c>
      <c r="AJ80" s="2">
        <v>83290.61</v>
      </c>
      <c r="AK80" s="5"/>
      <c r="AL80" s="1"/>
      <c r="AM80" s="18">
        <f t="shared" si="37"/>
        <v>0</v>
      </c>
      <c r="AN80" s="2"/>
      <c r="AO80" s="5"/>
      <c r="AP80" s="1"/>
      <c r="AQ80" s="18">
        <f t="shared" si="38"/>
        <v>0</v>
      </c>
      <c r="AR80" s="40"/>
      <c r="AS80" s="21">
        <v>0</v>
      </c>
      <c r="AT80" s="21">
        <v>0</v>
      </c>
      <c r="AU80" s="22">
        <v>0</v>
      </c>
      <c r="AV80" s="23">
        <v>0</v>
      </c>
      <c r="AW80" s="5"/>
      <c r="AX80" s="1"/>
      <c r="AY80" s="18">
        <f t="shared" si="39"/>
        <v>0</v>
      </c>
      <c r="AZ80" s="2"/>
      <c r="BA80" s="18">
        <f t="shared" si="40"/>
        <v>1691580</v>
      </c>
      <c r="BB80" s="18">
        <f t="shared" si="40"/>
        <v>202300</v>
      </c>
      <c r="BC80" s="18">
        <f t="shared" si="40"/>
        <v>1893880</v>
      </c>
      <c r="BD80" s="18">
        <f t="shared" si="40"/>
        <v>2043179.9000000001</v>
      </c>
      <c r="BE80" s="4">
        <f t="shared" si="45"/>
        <v>2043179.9000000001</v>
      </c>
      <c r="BF80" s="4">
        <f t="shared" si="41"/>
        <v>0</v>
      </c>
      <c r="BH80" s="4">
        <f t="shared" si="42"/>
        <v>202300</v>
      </c>
      <c r="BI80" s="4">
        <f t="shared" si="43"/>
        <v>1893880</v>
      </c>
    </row>
    <row r="81" spans="1:61" ht="14.25" customHeight="1" x14ac:dyDescent="0.25">
      <c r="A81" s="52">
        <v>649</v>
      </c>
      <c r="B81" s="53" t="s">
        <v>102</v>
      </c>
      <c r="C81" s="54">
        <v>58</v>
      </c>
      <c r="D81" s="6">
        <v>260000</v>
      </c>
      <c r="E81" s="1">
        <v>0</v>
      </c>
      <c r="F81" s="1">
        <f t="shared" si="46"/>
        <v>260000</v>
      </c>
      <c r="G81" s="2">
        <v>282061.09000000003</v>
      </c>
      <c r="I81" s="99">
        <v>260000</v>
      </c>
      <c r="J81" s="99">
        <v>5000</v>
      </c>
      <c r="K81" s="109">
        <f t="shared" si="49"/>
        <v>265000</v>
      </c>
      <c r="L81" s="105">
        <v>408304.29</v>
      </c>
      <c r="M81" s="125">
        <v>766903</v>
      </c>
      <c r="N81" s="125">
        <v>150000</v>
      </c>
      <c r="O81" s="125">
        <v>916903</v>
      </c>
      <c r="P81" s="126">
        <v>871526.96</v>
      </c>
      <c r="Q81" s="96">
        <v>1009550</v>
      </c>
      <c r="R81" s="96">
        <v>252900</v>
      </c>
      <c r="S81" s="96">
        <f t="shared" si="44"/>
        <v>1262450</v>
      </c>
      <c r="T81" s="114">
        <v>1250250.6499999999</v>
      </c>
      <c r="U81" s="96">
        <v>280000</v>
      </c>
      <c r="V81" s="96">
        <v>0</v>
      </c>
      <c r="W81" s="96">
        <f t="shared" si="34"/>
        <v>280000</v>
      </c>
      <c r="X81" s="97">
        <v>280456.05</v>
      </c>
      <c r="Y81" s="96">
        <v>70000</v>
      </c>
      <c r="Z81" s="96">
        <v>18000</v>
      </c>
      <c r="AA81" s="96">
        <f t="shared" si="47"/>
        <v>88000</v>
      </c>
      <c r="AB81" s="114">
        <v>57348.79</v>
      </c>
      <c r="AC81" s="96">
        <v>43318</v>
      </c>
      <c r="AD81" s="132"/>
      <c r="AE81" s="143">
        <f t="shared" si="48"/>
        <v>43318</v>
      </c>
      <c r="AF81" s="141">
        <v>34364</v>
      </c>
      <c r="AG81" s="6">
        <v>41500</v>
      </c>
      <c r="AH81" s="1">
        <v>305500</v>
      </c>
      <c r="AI81" s="18">
        <f t="shared" si="36"/>
        <v>347000</v>
      </c>
      <c r="AJ81" s="2">
        <v>502274.63</v>
      </c>
      <c r="AK81" s="6"/>
      <c r="AL81" s="1"/>
      <c r="AM81" s="18">
        <f t="shared" si="37"/>
        <v>0</v>
      </c>
      <c r="AN81" s="2">
        <v>200</v>
      </c>
      <c r="AO81" s="6"/>
      <c r="AP81" s="1"/>
      <c r="AQ81" s="18">
        <f t="shared" si="38"/>
        <v>0</v>
      </c>
      <c r="AR81" s="40"/>
      <c r="AS81" s="21">
        <v>0</v>
      </c>
      <c r="AT81" s="21">
        <v>50000</v>
      </c>
      <c r="AU81" s="22">
        <v>50000</v>
      </c>
      <c r="AV81" s="23">
        <v>49448</v>
      </c>
      <c r="AW81" s="6"/>
      <c r="AX81" s="1">
        <v>15000</v>
      </c>
      <c r="AY81" s="18">
        <f t="shared" si="39"/>
        <v>15000</v>
      </c>
      <c r="AZ81" s="2">
        <v>15853.48</v>
      </c>
      <c r="BA81" s="18">
        <f t="shared" si="40"/>
        <v>2731271</v>
      </c>
      <c r="BB81" s="18">
        <f t="shared" si="40"/>
        <v>796400</v>
      </c>
      <c r="BC81" s="18">
        <f t="shared" si="40"/>
        <v>3527671</v>
      </c>
      <c r="BD81" s="18">
        <f t="shared" si="40"/>
        <v>3752087.9399999995</v>
      </c>
      <c r="BE81" s="4">
        <f t="shared" si="45"/>
        <v>3752087.9399999995</v>
      </c>
      <c r="BF81" s="4">
        <f t="shared" si="41"/>
        <v>0</v>
      </c>
      <c r="BH81" s="4">
        <f t="shared" si="42"/>
        <v>796400</v>
      </c>
      <c r="BI81" s="4">
        <f t="shared" si="43"/>
        <v>3527671</v>
      </c>
    </row>
    <row r="82" spans="1:61" ht="21.75" customHeight="1" x14ac:dyDescent="0.25">
      <c r="A82" s="52">
        <v>651</v>
      </c>
      <c r="B82" s="62" t="s">
        <v>68</v>
      </c>
      <c r="C82" s="54">
        <v>59</v>
      </c>
      <c r="D82" s="5">
        <v>0</v>
      </c>
      <c r="E82" s="1">
        <v>0</v>
      </c>
      <c r="F82" s="1">
        <f t="shared" si="46"/>
        <v>0</v>
      </c>
      <c r="G82" s="2">
        <v>0</v>
      </c>
      <c r="H82" s="4"/>
      <c r="I82" s="99">
        <v>0</v>
      </c>
      <c r="J82" s="99">
        <v>61000</v>
      </c>
      <c r="K82" s="109">
        <f t="shared" si="49"/>
        <v>61000</v>
      </c>
      <c r="L82" s="105">
        <v>0</v>
      </c>
      <c r="M82" s="125">
        <v>0</v>
      </c>
      <c r="N82" s="125">
        <v>0</v>
      </c>
      <c r="O82" s="125">
        <v>0</v>
      </c>
      <c r="P82" s="126">
        <v>0</v>
      </c>
      <c r="Q82" s="96"/>
      <c r="R82" s="96"/>
      <c r="S82" s="96">
        <f t="shared" si="44"/>
        <v>0</v>
      </c>
      <c r="T82" s="114"/>
      <c r="U82" s="96"/>
      <c r="V82" s="96"/>
      <c r="W82" s="96">
        <f t="shared" si="34"/>
        <v>0</v>
      </c>
      <c r="X82" s="97">
        <v>0</v>
      </c>
      <c r="Y82" s="96"/>
      <c r="Z82" s="96"/>
      <c r="AA82" s="96">
        <f t="shared" si="47"/>
        <v>0</v>
      </c>
      <c r="AB82" s="114">
        <v>0</v>
      </c>
      <c r="AC82" s="96"/>
      <c r="AD82" s="132"/>
      <c r="AE82" s="143">
        <f t="shared" si="48"/>
        <v>0</v>
      </c>
      <c r="AF82" s="141"/>
      <c r="AG82" s="5"/>
      <c r="AH82" s="1"/>
      <c r="AI82" s="18">
        <f t="shared" si="36"/>
        <v>0</v>
      </c>
      <c r="AJ82" s="2">
        <v>78320</v>
      </c>
      <c r="AK82" s="5"/>
      <c r="AL82" s="1"/>
      <c r="AM82" s="18">
        <f t="shared" si="37"/>
        <v>0</v>
      </c>
      <c r="AN82" s="2"/>
      <c r="AO82" s="5"/>
      <c r="AP82" s="1"/>
      <c r="AQ82" s="18">
        <f t="shared" si="38"/>
        <v>0</v>
      </c>
      <c r="AR82" s="40"/>
      <c r="AS82" s="21">
        <v>0</v>
      </c>
      <c r="AT82" s="21">
        <v>0</v>
      </c>
      <c r="AU82" s="22">
        <v>0</v>
      </c>
      <c r="AV82" s="23">
        <v>0</v>
      </c>
      <c r="AW82" s="5"/>
      <c r="AX82" s="1"/>
      <c r="AY82" s="18">
        <f t="shared" si="39"/>
        <v>0</v>
      </c>
      <c r="AZ82" s="2"/>
      <c r="BA82" s="18">
        <f t="shared" si="40"/>
        <v>0</v>
      </c>
      <c r="BB82" s="18">
        <f t="shared" si="40"/>
        <v>61000</v>
      </c>
      <c r="BC82" s="18">
        <f t="shared" si="40"/>
        <v>61000</v>
      </c>
      <c r="BD82" s="18">
        <f t="shared" si="40"/>
        <v>78320</v>
      </c>
      <c r="BE82" s="4">
        <f t="shared" si="45"/>
        <v>78320</v>
      </c>
      <c r="BF82" s="4">
        <f t="shared" si="41"/>
        <v>0</v>
      </c>
      <c r="BH82" s="4">
        <f t="shared" si="42"/>
        <v>61000</v>
      </c>
      <c r="BI82" s="4">
        <f t="shared" si="43"/>
        <v>61000</v>
      </c>
    </row>
    <row r="83" spans="1:61" ht="0.75" customHeight="1" x14ac:dyDescent="0.25">
      <c r="A83" s="74">
        <v>652</v>
      </c>
      <c r="B83" s="75" t="s">
        <v>69</v>
      </c>
      <c r="C83" s="54">
        <v>60</v>
      </c>
      <c r="D83" s="5">
        <v>0</v>
      </c>
      <c r="E83" s="1">
        <v>0</v>
      </c>
      <c r="F83" s="1">
        <f t="shared" si="46"/>
        <v>0</v>
      </c>
      <c r="G83" s="2">
        <v>0</v>
      </c>
      <c r="I83" s="18"/>
      <c r="J83" s="18"/>
      <c r="K83" s="102"/>
      <c r="L83" s="105"/>
      <c r="M83" s="125">
        <v>0</v>
      </c>
      <c r="N83" s="125">
        <v>0</v>
      </c>
      <c r="O83" s="125">
        <v>0</v>
      </c>
      <c r="P83" s="126">
        <v>0</v>
      </c>
      <c r="Q83" s="96"/>
      <c r="R83" s="96"/>
      <c r="S83" s="96">
        <f t="shared" si="44"/>
        <v>0</v>
      </c>
      <c r="T83" s="114"/>
      <c r="U83" s="96"/>
      <c r="V83" s="96"/>
      <c r="W83" s="96">
        <f t="shared" si="34"/>
        <v>0</v>
      </c>
      <c r="X83" s="97">
        <v>0</v>
      </c>
      <c r="Y83" s="96"/>
      <c r="Z83" s="96"/>
      <c r="AA83" s="96">
        <f t="shared" si="47"/>
        <v>0</v>
      </c>
      <c r="AB83" s="114">
        <v>0</v>
      </c>
      <c r="AC83" s="96"/>
      <c r="AD83" s="132"/>
      <c r="AE83" s="143">
        <f t="shared" si="48"/>
        <v>0</v>
      </c>
      <c r="AF83" s="141"/>
      <c r="AG83" s="5"/>
      <c r="AH83" s="1"/>
      <c r="AI83" s="18">
        <f t="shared" si="36"/>
        <v>0</v>
      </c>
      <c r="AJ83" s="2">
        <v>112827</v>
      </c>
      <c r="AK83" s="5"/>
      <c r="AL83" s="1"/>
      <c r="AM83" s="18">
        <f t="shared" si="37"/>
        <v>0</v>
      </c>
      <c r="AN83" s="2"/>
      <c r="AO83" s="5"/>
      <c r="AP83" s="1"/>
      <c r="AQ83" s="18">
        <f t="shared" si="38"/>
        <v>0</v>
      </c>
      <c r="AR83" s="40"/>
      <c r="AS83" s="21">
        <v>0</v>
      </c>
      <c r="AT83" s="21">
        <v>0</v>
      </c>
      <c r="AU83" s="22">
        <v>0</v>
      </c>
      <c r="AV83" s="23">
        <v>0</v>
      </c>
      <c r="AW83" s="5"/>
      <c r="AX83" s="1"/>
      <c r="AY83" s="18">
        <f t="shared" si="39"/>
        <v>0</v>
      </c>
      <c r="AZ83" s="2"/>
      <c r="BA83" s="18">
        <f t="shared" si="40"/>
        <v>0</v>
      </c>
      <c r="BB83" s="18">
        <f t="shared" si="40"/>
        <v>0</v>
      </c>
      <c r="BC83" s="18">
        <f t="shared" si="40"/>
        <v>0</v>
      </c>
      <c r="BD83" s="18">
        <f t="shared" si="40"/>
        <v>112827</v>
      </c>
      <c r="BE83" s="4">
        <f t="shared" si="45"/>
        <v>112827</v>
      </c>
      <c r="BF83" s="4">
        <f t="shared" si="41"/>
        <v>0</v>
      </c>
      <c r="BH83" s="4">
        <f t="shared" si="42"/>
        <v>0</v>
      </c>
      <c r="BI83" s="4">
        <f t="shared" si="43"/>
        <v>0</v>
      </c>
    </row>
    <row r="84" spans="1:61" ht="16.5" hidden="1" customHeight="1" x14ac:dyDescent="0.25">
      <c r="A84" s="52">
        <v>653</v>
      </c>
      <c r="B84" s="53" t="s">
        <v>70</v>
      </c>
      <c r="C84" s="54">
        <v>61</v>
      </c>
      <c r="D84" s="5">
        <v>0</v>
      </c>
      <c r="E84" s="1">
        <v>0</v>
      </c>
      <c r="F84" s="1">
        <f t="shared" si="46"/>
        <v>0</v>
      </c>
      <c r="G84" s="2">
        <v>0</v>
      </c>
      <c r="I84" s="18"/>
      <c r="J84" s="18"/>
      <c r="K84" s="102"/>
      <c r="L84" s="105"/>
      <c r="M84" s="125">
        <v>0</v>
      </c>
      <c r="N84" s="125">
        <v>0</v>
      </c>
      <c r="O84" s="125">
        <v>0</v>
      </c>
      <c r="P84" s="126">
        <v>0</v>
      </c>
      <c r="Q84" s="96"/>
      <c r="R84" s="96"/>
      <c r="S84" s="96">
        <f t="shared" si="44"/>
        <v>0</v>
      </c>
      <c r="T84" s="114"/>
      <c r="U84" s="96"/>
      <c r="V84" s="96"/>
      <c r="W84" s="96">
        <f t="shared" si="34"/>
        <v>0</v>
      </c>
      <c r="X84" s="97">
        <v>0</v>
      </c>
      <c r="Y84" s="96"/>
      <c r="Z84" s="96"/>
      <c r="AA84" s="96">
        <f t="shared" si="47"/>
        <v>0</v>
      </c>
      <c r="AB84" s="114">
        <v>0</v>
      </c>
      <c r="AC84" s="96"/>
      <c r="AD84" s="132"/>
      <c r="AE84" s="143">
        <f t="shared" si="48"/>
        <v>0</v>
      </c>
      <c r="AF84" s="141">
        <v>2664</v>
      </c>
      <c r="AG84" s="5"/>
      <c r="AH84" s="1"/>
      <c r="AI84" s="18">
        <f t="shared" si="36"/>
        <v>0</v>
      </c>
      <c r="AJ84" s="2"/>
      <c r="AK84" s="5"/>
      <c r="AL84" s="1"/>
      <c r="AM84" s="18">
        <f t="shared" si="37"/>
        <v>0</v>
      </c>
      <c r="AN84" s="2"/>
      <c r="AO84" s="5"/>
      <c r="AP84" s="1"/>
      <c r="AQ84" s="18">
        <f t="shared" si="38"/>
        <v>0</v>
      </c>
      <c r="AR84" s="40"/>
      <c r="AS84" s="21">
        <v>0</v>
      </c>
      <c r="AT84" s="21">
        <v>0</v>
      </c>
      <c r="AU84" s="22">
        <v>0</v>
      </c>
      <c r="AV84" s="23">
        <v>0</v>
      </c>
      <c r="AW84" s="5"/>
      <c r="AX84" s="1"/>
      <c r="AY84" s="18">
        <f t="shared" si="39"/>
        <v>0</v>
      </c>
      <c r="AZ84" s="2"/>
      <c r="BA84" s="18">
        <f t="shared" si="40"/>
        <v>0</v>
      </c>
      <c r="BB84" s="18">
        <f t="shared" si="40"/>
        <v>0</v>
      </c>
      <c r="BC84" s="18">
        <f t="shared" si="40"/>
        <v>0</v>
      </c>
      <c r="BD84" s="18">
        <f t="shared" si="40"/>
        <v>2664</v>
      </c>
      <c r="BE84" s="4">
        <f t="shared" si="45"/>
        <v>2664</v>
      </c>
      <c r="BF84" s="4">
        <f t="shared" si="41"/>
        <v>0</v>
      </c>
      <c r="BH84" s="4">
        <f t="shared" si="42"/>
        <v>0</v>
      </c>
      <c r="BI84" s="4">
        <f t="shared" si="43"/>
        <v>0</v>
      </c>
    </row>
    <row r="85" spans="1:61" ht="12.75" customHeight="1" x14ac:dyDescent="0.25">
      <c r="A85" s="52">
        <v>654</v>
      </c>
      <c r="B85" s="53" t="s">
        <v>71</v>
      </c>
      <c r="C85" s="54">
        <v>62</v>
      </c>
      <c r="D85" s="5">
        <v>0</v>
      </c>
      <c r="E85" s="1">
        <v>0</v>
      </c>
      <c r="F85" s="1">
        <f t="shared" si="46"/>
        <v>0</v>
      </c>
      <c r="G85" s="2">
        <v>0</v>
      </c>
      <c r="I85" s="99">
        <v>0</v>
      </c>
      <c r="J85" s="99">
        <v>0</v>
      </c>
      <c r="K85" s="109">
        <v>0</v>
      </c>
      <c r="L85" s="105">
        <v>110.4</v>
      </c>
      <c r="M85" s="125">
        <v>0</v>
      </c>
      <c r="N85" s="125">
        <v>0</v>
      </c>
      <c r="O85" s="125">
        <v>0</v>
      </c>
      <c r="P85" s="126">
        <v>0</v>
      </c>
      <c r="Q85" s="96"/>
      <c r="R85" s="96"/>
      <c r="S85" s="96">
        <f t="shared" si="44"/>
        <v>0</v>
      </c>
      <c r="T85" s="114"/>
      <c r="U85" s="96"/>
      <c r="V85" s="96"/>
      <c r="W85" s="96">
        <f t="shared" si="34"/>
        <v>0</v>
      </c>
      <c r="X85" s="97">
        <v>0</v>
      </c>
      <c r="Y85" s="96"/>
      <c r="Z85" s="96"/>
      <c r="AA85" s="96">
        <f t="shared" si="47"/>
        <v>0</v>
      </c>
      <c r="AB85" s="114">
        <v>0</v>
      </c>
      <c r="AC85" s="96"/>
      <c r="AD85" s="132"/>
      <c r="AE85" s="143">
        <f t="shared" si="48"/>
        <v>0</v>
      </c>
      <c r="AF85" s="141"/>
      <c r="AG85" s="5"/>
      <c r="AH85" s="1"/>
      <c r="AI85" s="18">
        <f t="shared" si="36"/>
        <v>0</v>
      </c>
      <c r="AJ85" s="2"/>
      <c r="AK85" s="5"/>
      <c r="AL85" s="1"/>
      <c r="AM85" s="18">
        <f t="shared" si="37"/>
        <v>0</v>
      </c>
      <c r="AN85" s="2"/>
      <c r="AO85" s="5"/>
      <c r="AP85" s="1"/>
      <c r="AQ85" s="18">
        <f t="shared" si="38"/>
        <v>0</v>
      </c>
      <c r="AR85" s="40"/>
      <c r="AS85" s="21">
        <v>0</v>
      </c>
      <c r="AT85" s="21">
        <v>0</v>
      </c>
      <c r="AU85" s="22">
        <v>0</v>
      </c>
      <c r="AV85" s="23">
        <v>0</v>
      </c>
      <c r="AW85" s="5"/>
      <c r="AX85" s="1"/>
      <c r="AY85" s="18">
        <f t="shared" si="39"/>
        <v>0</v>
      </c>
      <c r="AZ85" s="2"/>
      <c r="BA85" s="18">
        <f t="shared" si="40"/>
        <v>0</v>
      </c>
      <c r="BB85" s="18">
        <f t="shared" si="40"/>
        <v>0</v>
      </c>
      <c r="BC85" s="18">
        <f t="shared" si="40"/>
        <v>0</v>
      </c>
      <c r="BD85" s="18">
        <f t="shared" si="40"/>
        <v>110.4</v>
      </c>
      <c r="BE85" s="4">
        <f t="shared" si="45"/>
        <v>110.4</v>
      </c>
      <c r="BF85" s="4">
        <f t="shared" si="41"/>
        <v>0</v>
      </c>
      <c r="BH85" s="4">
        <f t="shared" si="42"/>
        <v>0</v>
      </c>
      <c r="BI85" s="4">
        <f t="shared" si="43"/>
        <v>0</v>
      </c>
    </row>
    <row r="86" spans="1:61" ht="15" hidden="1" customHeight="1" x14ac:dyDescent="0.25">
      <c r="A86" s="52">
        <v>655</v>
      </c>
      <c r="B86" s="53" t="s">
        <v>72</v>
      </c>
      <c r="C86" s="54">
        <v>63</v>
      </c>
      <c r="D86" s="5">
        <v>0</v>
      </c>
      <c r="E86" s="1">
        <v>0</v>
      </c>
      <c r="F86" s="1">
        <f t="shared" si="46"/>
        <v>0</v>
      </c>
      <c r="G86" s="2">
        <v>0</v>
      </c>
      <c r="I86" s="18"/>
      <c r="J86" s="18"/>
      <c r="K86" s="102"/>
      <c r="L86" s="105"/>
      <c r="M86" s="125">
        <v>0</v>
      </c>
      <c r="N86" s="125">
        <v>0</v>
      </c>
      <c r="O86" s="125">
        <v>0</v>
      </c>
      <c r="P86" s="126">
        <v>0</v>
      </c>
      <c r="Q86" s="96"/>
      <c r="R86" s="96"/>
      <c r="S86" s="96">
        <f t="shared" si="44"/>
        <v>0</v>
      </c>
      <c r="T86" s="114"/>
      <c r="U86" s="96"/>
      <c r="V86" s="96"/>
      <c r="W86" s="96">
        <f t="shared" si="34"/>
        <v>0</v>
      </c>
      <c r="X86" s="97">
        <v>0</v>
      </c>
      <c r="Y86" s="96"/>
      <c r="Z86" s="96"/>
      <c r="AA86" s="96">
        <f t="shared" si="47"/>
        <v>0</v>
      </c>
      <c r="AB86" s="114">
        <v>0</v>
      </c>
      <c r="AC86" s="96"/>
      <c r="AD86" s="132"/>
      <c r="AE86" s="143">
        <f t="shared" si="48"/>
        <v>0</v>
      </c>
      <c r="AF86" s="141"/>
      <c r="AG86" s="5"/>
      <c r="AH86" s="1"/>
      <c r="AI86" s="18">
        <f t="shared" si="36"/>
        <v>0</v>
      </c>
      <c r="AJ86" s="2"/>
      <c r="AK86" s="5"/>
      <c r="AL86" s="1"/>
      <c r="AM86" s="18">
        <f t="shared" si="37"/>
        <v>0</v>
      </c>
      <c r="AN86" s="2"/>
      <c r="AO86" s="5"/>
      <c r="AP86" s="1"/>
      <c r="AQ86" s="18">
        <f t="shared" si="38"/>
        <v>0</v>
      </c>
      <c r="AR86" s="40"/>
      <c r="AS86" s="21">
        <v>0</v>
      </c>
      <c r="AT86" s="21">
        <v>0</v>
      </c>
      <c r="AU86" s="22">
        <v>0</v>
      </c>
      <c r="AV86" s="23">
        <v>0</v>
      </c>
      <c r="AW86" s="5"/>
      <c r="AX86" s="1"/>
      <c r="AY86" s="18">
        <f t="shared" si="39"/>
        <v>0</v>
      </c>
      <c r="AZ86" s="2"/>
      <c r="BA86" s="18">
        <f t="shared" si="40"/>
        <v>0</v>
      </c>
      <c r="BB86" s="18">
        <f t="shared" si="40"/>
        <v>0</v>
      </c>
      <c r="BC86" s="18">
        <f t="shared" si="40"/>
        <v>0</v>
      </c>
      <c r="BD86" s="18">
        <f t="shared" si="40"/>
        <v>0</v>
      </c>
      <c r="BE86" s="4">
        <f t="shared" si="45"/>
        <v>0</v>
      </c>
      <c r="BF86" s="4">
        <f t="shared" si="41"/>
        <v>0</v>
      </c>
      <c r="BH86" s="4">
        <f t="shared" si="42"/>
        <v>0</v>
      </c>
      <c r="BI86" s="4">
        <f t="shared" si="43"/>
        <v>0</v>
      </c>
    </row>
    <row r="87" spans="1:61" ht="13.5" customHeight="1" x14ac:dyDescent="0.25">
      <c r="A87" s="52">
        <v>656</v>
      </c>
      <c r="B87" s="53" t="s">
        <v>73</v>
      </c>
      <c r="C87" s="54">
        <v>64</v>
      </c>
      <c r="D87" s="5">
        <v>100000</v>
      </c>
      <c r="E87" s="1">
        <v>0</v>
      </c>
      <c r="F87" s="1">
        <f t="shared" si="46"/>
        <v>100000</v>
      </c>
      <c r="G87" s="2">
        <v>100934.48</v>
      </c>
      <c r="I87" s="99">
        <v>25000</v>
      </c>
      <c r="J87" s="99">
        <v>0</v>
      </c>
      <c r="K87" s="109">
        <f t="shared" ref="K87" si="50">I87+J87</f>
        <v>25000</v>
      </c>
      <c r="L87" s="105">
        <v>25954.6</v>
      </c>
      <c r="M87" s="125">
        <v>69924</v>
      </c>
      <c r="N87" s="125">
        <v>0</v>
      </c>
      <c r="O87" s="125">
        <v>69924</v>
      </c>
      <c r="P87" s="126">
        <v>98951.58</v>
      </c>
      <c r="Q87" s="96">
        <v>68160</v>
      </c>
      <c r="R87" s="96"/>
      <c r="S87" s="96">
        <f t="shared" si="44"/>
        <v>68160</v>
      </c>
      <c r="T87" s="114">
        <v>70419.039999999994</v>
      </c>
      <c r="U87" s="96">
        <v>10000</v>
      </c>
      <c r="V87" s="96">
        <v>0</v>
      </c>
      <c r="W87" s="96">
        <f t="shared" si="34"/>
        <v>10000</v>
      </c>
      <c r="X87" s="97">
        <v>10745.24</v>
      </c>
      <c r="Y87" s="96">
        <v>45000</v>
      </c>
      <c r="Z87" s="96"/>
      <c r="AA87" s="96">
        <f t="shared" si="47"/>
        <v>45000</v>
      </c>
      <c r="AB87" s="114">
        <v>46660.31</v>
      </c>
      <c r="AC87" s="96">
        <v>101374</v>
      </c>
      <c r="AD87" s="132"/>
      <c r="AE87" s="143">
        <f t="shared" si="48"/>
        <v>101374</v>
      </c>
      <c r="AF87" s="141">
        <v>220455</v>
      </c>
      <c r="AG87" s="5"/>
      <c r="AH87" s="1"/>
      <c r="AI87" s="18">
        <f t="shared" si="36"/>
        <v>0</v>
      </c>
      <c r="AJ87" s="2">
        <v>112827.46</v>
      </c>
      <c r="AK87" s="5"/>
      <c r="AL87" s="1"/>
      <c r="AM87" s="18">
        <f t="shared" si="37"/>
        <v>0</v>
      </c>
      <c r="AN87" s="2"/>
      <c r="AO87" s="5"/>
      <c r="AP87" s="1"/>
      <c r="AQ87" s="18">
        <f t="shared" si="38"/>
        <v>0</v>
      </c>
      <c r="AR87" s="40"/>
      <c r="AS87" s="21">
        <v>0</v>
      </c>
      <c r="AT87" s="21">
        <v>0</v>
      </c>
      <c r="AU87" s="22">
        <v>0</v>
      </c>
      <c r="AV87" s="23">
        <v>0</v>
      </c>
      <c r="AW87" s="5"/>
      <c r="AX87" s="1"/>
      <c r="AY87" s="18">
        <f t="shared" si="39"/>
        <v>0</v>
      </c>
      <c r="AZ87" s="2"/>
      <c r="BA87" s="18">
        <f t="shared" si="40"/>
        <v>419458</v>
      </c>
      <c r="BB87" s="18">
        <f t="shared" si="40"/>
        <v>0</v>
      </c>
      <c r="BC87" s="18">
        <f t="shared" si="40"/>
        <v>419458</v>
      </c>
      <c r="BD87" s="18">
        <v>686948</v>
      </c>
      <c r="BE87" s="4">
        <f t="shared" si="45"/>
        <v>686947.71</v>
      </c>
      <c r="BF87" s="4">
        <f t="shared" si="41"/>
        <v>0.2900000000372529</v>
      </c>
      <c r="BH87" s="4">
        <f t="shared" si="42"/>
        <v>0</v>
      </c>
      <c r="BI87" s="4">
        <f t="shared" si="43"/>
        <v>419458</v>
      </c>
    </row>
    <row r="88" spans="1:61" ht="15" hidden="1" customHeight="1" x14ac:dyDescent="0.25">
      <c r="A88" s="52">
        <v>657</v>
      </c>
      <c r="B88" s="53" t="s">
        <v>74</v>
      </c>
      <c r="C88" s="54">
        <v>65</v>
      </c>
      <c r="D88" s="5">
        <v>0</v>
      </c>
      <c r="E88" s="1">
        <v>0</v>
      </c>
      <c r="F88" s="1">
        <f t="shared" si="46"/>
        <v>0</v>
      </c>
      <c r="G88" s="2">
        <v>0</v>
      </c>
      <c r="I88" s="18"/>
      <c r="J88" s="18"/>
      <c r="K88" s="102"/>
      <c r="L88" s="105"/>
      <c r="M88" s="125">
        <v>0</v>
      </c>
      <c r="N88" s="125">
        <v>0</v>
      </c>
      <c r="O88" s="125">
        <v>0</v>
      </c>
      <c r="P88" s="126">
        <v>0</v>
      </c>
      <c r="Q88" s="96"/>
      <c r="R88" s="96"/>
      <c r="S88" s="96">
        <f t="shared" si="44"/>
        <v>0</v>
      </c>
      <c r="T88" s="114">
        <v>0</v>
      </c>
      <c r="U88" s="96"/>
      <c r="V88" s="96"/>
      <c r="W88" s="96">
        <f t="shared" si="34"/>
        <v>0</v>
      </c>
      <c r="X88" s="97">
        <v>0</v>
      </c>
      <c r="Y88" s="96"/>
      <c r="Z88" s="96"/>
      <c r="AA88" s="96">
        <f t="shared" si="47"/>
        <v>0</v>
      </c>
      <c r="AB88" s="114">
        <v>0</v>
      </c>
      <c r="AC88" s="96"/>
      <c r="AD88" s="132"/>
      <c r="AE88" s="143">
        <f t="shared" si="48"/>
        <v>0</v>
      </c>
      <c r="AF88" s="141"/>
      <c r="AG88" s="5"/>
      <c r="AH88" s="1"/>
      <c r="AI88" s="18">
        <f t="shared" si="36"/>
        <v>0</v>
      </c>
      <c r="AJ88" s="2"/>
      <c r="AK88" s="5"/>
      <c r="AL88" s="1"/>
      <c r="AM88" s="18">
        <f t="shared" si="37"/>
        <v>0</v>
      </c>
      <c r="AN88" s="2"/>
      <c r="AO88" s="5"/>
      <c r="AP88" s="1"/>
      <c r="AQ88" s="18">
        <f t="shared" si="38"/>
        <v>0</v>
      </c>
      <c r="AR88" s="40"/>
      <c r="AS88" s="21">
        <v>0</v>
      </c>
      <c r="AT88" s="21">
        <v>0</v>
      </c>
      <c r="AU88" s="22">
        <v>0</v>
      </c>
      <c r="AV88" s="23">
        <v>0</v>
      </c>
      <c r="AW88" s="5"/>
      <c r="AX88" s="1"/>
      <c r="AY88" s="18">
        <f t="shared" si="39"/>
        <v>0</v>
      </c>
      <c r="AZ88" s="2"/>
      <c r="BA88" s="18">
        <f t="shared" si="40"/>
        <v>0</v>
      </c>
      <c r="BB88" s="18">
        <f t="shared" si="40"/>
        <v>0</v>
      </c>
      <c r="BC88" s="18">
        <f t="shared" si="40"/>
        <v>0</v>
      </c>
      <c r="BD88" s="18">
        <f t="shared" si="40"/>
        <v>0</v>
      </c>
      <c r="BE88" s="4">
        <f t="shared" si="45"/>
        <v>0</v>
      </c>
      <c r="BF88" s="4">
        <f t="shared" si="41"/>
        <v>0</v>
      </c>
      <c r="BH88" s="4">
        <f t="shared" si="42"/>
        <v>0</v>
      </c>
      <c r="BI88" s="4">
        <f t="shared" si="43"/>
        <v>0</v>
      </c>
    </row>
    <row r="89" spans="1:61" ht="14.25" customHeight="1" x14ac:dyDescent="0.25">
      <c r="A89" s="52">
        <v>658</v>
      </c>
      <c r="B89" s="53" t="s">
        <v>75</v>
      </c>
      <c r="C89" s="54">
        <v>66</v>
      </c>
      <c r="D89" s="5">
        <v>0</v>
      </c>
      <c r="E89" s="1">
        <v>225000</v>
      </c>
      <c r="F89" s="1">
        <f t="shared" si="46"/>
        <v>225000</v>
      </c>
      <c r="G89" s="2">
        <v>223472.82</v>
      </c>
      <c r="I89" s="99">
        <v>0</v>
      </c>
      <c r="J89" s="99">
        <v>54000</v>
      </c>
      <c r="K89" s="109">
        <f t="shared" ref="K89" si="51">I89+J89</f>
        <v>54000</v>
      </c>
      <c r="L89" s="105">
        <v>67058.37</v>
      </c>
      <c r="M89" s="125">
        <v>2135</v>
      </c>
      <c r="N89" s="125">
        <v>321000</v>
      </c>
      <c r="O89" s="125">
        <v>323135</v>
      </c>
      <c r="P89" s="126">
        <v>407251.04</v>
      </c>
      <c r="Q89" s="116"/>
      <c r="R89" s="115">
        <v>131380</v>
      </c>
      <c r="S89" s="96">
        <f t="shared" si="44"/>
        <v>131380</v>
      </c>
      <c r="T89" s="114">
        <v>124590.44</v>
      </c>
      <c r="U89" s="96"/>
      <c r="V89" s="96">
        <v>13000</v>
      </c>
      <c r="W89" s="96">
        <f t="shared" si="34"/>
        <v>13000</v>
      </c>
      <c r="X89" s="97">
        <v>10085.129999999999</v>
      </c>
      <c r="Y89" s="116"/>
      <c r="Z89" s="115">
        <v>60000</v>
      </c>
      <c r="AA89" s="96">
        <f t="shared" si="47"/>
        <v>60000</v>
      </c>
      <c r="AB89" s="114">
        <v>60846.22</v>
      </c>
      <c r="AC89" s="96"/>
      <c r="AD89" s="132">
        <v>44060</v>
      </c>
      <c r="AE89" s="143">
        <f t="shared" si="48"/>
        <v>44060</v>
      </c>
      <c r="AF89" s="141">
        <v>87907</v>
      </c>
      <c r="AG89" s="5"/>
      <c r="AH89" s="1">
        <v>260000</v>
      </c>
      <c r="AI89" s="18">
        <f t="shared" si="36"/>
        <v>260000</v>
      </c>
      <c r="AJ89" s="2">
        <v>249253.45</v>
      </c>
      <c r="AK89" s="5"/>
      <c r="AL89" s="1"/>
      <c r="AM89" s="18">
        <f t="shared" si="37"/>
        <v>0</v>
      </c>
      <c r="AN89" s="2"/>
      <c r="AO89" s="5"/>
      <c r="AP89" s="1">
        <f>120000-16000</f>
        <v>104000</v>
      </c>
      <c r="AQ89" s="18">
        <f t="shared" si="38"/>
        <v>104000</v>
      </c>
      <c r="AR89" s="40">
        <v>104185.45</v>
      </c>
      <c r="AS89" s="21">
        <v>0</v>
      </c>
      <c r="AT89" s="21">
        <v>160000</v>
      </c>
      <c r="AU89" s="22">
        <v>160000</v>
      </c>
      <c r="AV89" s="23">
        <v>158008</v>
      </c>
      <c r="AW89" s="5"/>
      <c r="AX89" s="1">
        <v>7650</v>
      </c>
      <c r="AY89" s="18">
        <f t="shared" si="39"/>
        <v>7650</v>
      </c>
      <c r="AZ89" s="2">
        <v>9589.5300000000007</v>
      </c>
      <c r="BA89" s="18">
        <f t="shared" si="40"/>
        <v>2135</v>
      </c>
      <c r="BB89" s="18">
        <f t="shared" si="40"/>
        <v>1380090</v>
      </c>
      <c r="BC89" s="18">
        <f t="shared" si="40"/>
        <v>1382225</v>
      </c>
      <c r="BD89" s="18">
        <f t="shared" si="40"/>
        <v>1502247.45</v>
      </c>
      <c r="BE89" s="4">
        <f t="shared" si="45"/>
        <v>1502247.45</v>
      </c>
      <c r="BF89" s="4">
        <f t="shared" si="41"/>
        <v>0</v>
      </c>
      <c r="BH89" s="4">
        <f t="shared" si="42"/>
        <v>1380090</v>
      </c>
      <c r="BI89" s="4">
        <f t="shared" si="43"/>
        <v>1382225</v>
      </c>
    </row>
    <row r="90" spans="1:61" ht="15" hidden="1" customHeight="1" x14ac:dyDescent="0.25">
      <c r="A90" s="52">
        <v>661</v>
      </c>
      <c r="B90" s="53" t="s">
        <v>76</v>
      </c>
      <c r="C90" s="54">
        <v>67</v>
      </c>
      <c r="D90" s="5">
        <v>0</v>
      </c>
      <c r="E90" s="1">
        <v>0</v>
      </c>
      <c r="F90" s="1">
        <f t="shared" si="46"/>
        <v>0</v>
      </c>
      <c r="G90" s="2">
        <v>0</v>
      </c>
      <c r="I90" s="18"/>
      <c r="J90" s="18"/>
      <c r="K90" s="102"/>
      <c r="L90" s="105"/>
      <c r="M90" s="125">
        <v>0</v>
      </c>
      <c r="N90" s="125">
        <v>0</v>
      </c>
      <c r="O90" s="125">
        <v>0</v>
      </c>
      <c r="P90" s="126">
        <v>0</v>
      </c>
      <c r="Q90" s="96"/>
      <c r="R90" s="96"/>
      <c r="S90" s="96">
        <f t="shared" si="44"/>
        <v>0</v>
      </c>
      <c r="T90" s="114">
        <v>0</v>
      </c>
      <c r="U90" s="96"/>
      <c r="V90" s="96"/>
      <c r="W90" s="96">
        <f t="shared" si="34"/>
        <v>0</v>
      </c>
      <c r="X90" s="97">
        <v>0</v>
      </c>
      <c r="Y90" s="96"/>
      <c r="Z90" s="96"/>
      <c r="AA90" s="96">
        <f t="shared" si="47"/>
        <v>0</v>
      </c>
      <c r="AB90" s="114">
        <v>0</v>
      </c>
      <c r="AC90" s="18"/>
      <c r="AD90" s="20"/>
      <c r="AE90" s="143"/>
      <c r="AF90" s="141"/>
      <c r="AG90" s="5"/>
      <c r="AH90" s="1"/>
      <c r="AI90" s="18">
        <f t="shared" si="36"/>
        <v>0</v>
      </c>
      <c r="AJ90" s="2"/>
      <c r="AK90" s="5"/>
      <c r="AL90" s="1"/>
      <c r="AM90" s="18">
        <f t="shared" si="37"/>
        <v>0</v>
      </c>
      <c r="AN90" s="2"/>
      <c r="AO90" s="5"/>
      <c r="AP90" s="1"/>
      <c r="AQ90" s="18">
        <f t="shared" si="38"/>
        <v>0</v>
      </c>
      <c r="AR90" s="40"/>
      <c r="AS90" s="21"/>
      <c r="AT90" s="21"/>
      <c r="AU90" s="22">
        <v>0</v>
      </c>
      <c r="AV90" s="23">
        <v>0</v>
      </c>
      <c r="AW90" s="5"/>
      <c r="AX90" s="1"/>
      <c r="AY90" s="18">
        <f t="shared" si="39"/>
        <v>0</v>
      </c>
      <c r="AZ90" s="2"/>
      <c r="BA90" s="18">
        <f t="shared" si="40"/>
        <v>0</v>
      </c>
      <c r="BB90" s="18">
        <f t="shared" si="40"/>
        <v>0</v>
      </c>
      <c r="BC90" s="18">
        <f t="shared" si="40"/>
        <v>0</v>
      </c>
      <c r="BD90" s="18">
        <f t="shared" si="40"/>
        <v>0</v>
      </c>
      <c r="BE90" s="4">
        <f t="shared" si="45"/>
        <v>0</v>
      </c>
      <c r="BF90" s="4">
        <f t="shared" si="41"/>
        <v>0</v>
      </c>
      <c r="BH90" s="4">
        <f t="shared" si="42"/>
        <v>0</v>
      </c>
      <c r="BI90" s="4">
        <f t="shared" si="43"/>
        <v>0</v>
      </c>
    </row>
    <row r="91" spans="1:61" ht="15" customHeight="1" x14ac:dyDescent="0.25">
      <c r="A91" s="52">
        <v>662</v>
      </c>
      <c r="B91" s="53" t="s">
        <v>77</v>
      </c>
      <c r="C91" s="54">
        <v>68</v>
      </c>
      <c r="D91" s="5">
        <v>0</v>
      </c>
      <c r="E91" s="1">
        <v>0</v>
      </c>
      <c r="F91" s="1">
        <f t="shared" si="46"/>
        <v>0</v>
      </c>
      <c r="G91" s="2">
        <v>0</v>
      </c>
      <c r="I91" s="99">
        <v>35000</v>
      </c>
      <c r="J91" s="99">
        <v>0</v>
      </c>
      <c r="K91" s="109">
        <f t="shared" ref="K91" si="52">I91+J91</f>
        <v>35000</v>
      </c>
      <c r="L91" s="105">
        <v>34781.18</v>
      </c>
      <c r="M91" s="125">
        <v>17416</v>
      </c>
      <c r="N91" s="125">
        <v>0</v>
      </c>
      <c r="O91" s="125">
        <v>17416</v>
      </c>
      <c r="P91" s="126">
        <v>15043.91</v>
      </c>
      <c r="Q91" s="96">
        <v>3145</v>
      </c>
      <c r="R91" s="96"/>
      <c r="S91" s="96">
        <f t="shared" si="44"/>
        <v>3145</v>
      </c>
      <c r="T91" s="114">
        <v>3349.35</v>
      </c>
      <c r="U91" s="96"/>
      <c r="V91" s="96"/>
      <c r="W91" s="96">
        <f t="shared" si="34"/>
        <v>0</v>
      </c>
      <c r="X91" s="97">
        <v>0</v>
      </c>
      <c r="Y91" s="96">
        <v>45000</v>
      </c>
      <c r="Z91" s="96"/>
      <c r="AA91" s="96">
        <f t="shared" si="47"/>
        <v>45000</v>
      </c>
      <c r="AB91" s="114">
        <v>38218.19</v>
      </c>
      <c r="AC91" s="18"/>
      <c r="AD91" s="20"/>
      <c r="AE91" s="143"/>
      <c r="AF91" s="141"/>
      <c r="AG91" s="5">
        <v>5000</v>
      </c>
      <c r="AH91" s="1"/>
      <c r="AI91" s="18">
        <f t="shared" si="36"/>
        <v>5000</v>
      </c>
      <c r="AJ91" s="2">
        <v>7945.68</v>
      </c>
      <c r="AK91" s="5"/>
      <c r="AL91" s="1"/>
      <c r="AM91" s="18">
        <f t="shared" si="37"/>
        <v>0</v>
      </c>
      <c r="AN91" s="2"/>
      <c r="AO91" s="5"/>
      <c r="AP91" s="1"/>
      <c r="AQ91" s="18">
        <f t="shared" si="38"/>
        <v>0</v>
      </c>
      <c r="AR91" s="40"/>
      <c r="AS91" s="21">
        <v>0</v>
      </c>
      <c r="AT91" s="21">
        <v>0</v>
      </c>
      <c r="AU91" s="22">
        <v>0</v>
      </c>
      <c r="AV91" s="23">
        <v>0</v>
      </c>
      <c r="AW91" s="5"/>
      <c r="AX91" s="1"/>
      <c r="AY91" s="18">
        <f t="shared" si="39"/>
        <v>0</v>
      </c>
      <c r="AZ91" s="2"/>
      <c r="BA91" s="18">
        <f t="shared" si="40"/>
        <v>105561</v>
      </c>
      <c r="BB91" s="18">
        <f t="shared" si="40"/>
        <v>0</v>
      </c>
      <c r="BC91" s="18">
        <f t="shared" si="40"/>
        <v>105561</v>
      </c>
      <c r="BD91" s="18">
        <v>102002.51</v>
      </c>
      <c r="BE91" s="4">
        <f t="shared" si="45"/>
        <v>99338.31</v>
      </c>
      <c r="BF91" s="4">
        <f t="shared" si="41"/>
        <v>2664.1999999999971</v>
      </c>
      <c r="BH91" s="4">
        <f t="shared" si="42"/>
        <v>0</v>
      </c>
      <c r="BI91" s="4">
        <f t="shared" si="43"/>
        <v>105561</v>
      </c>
    </row>
    <row r="92" spans="1:61" ht="0.75" customHeight="1" x14ac:dyDescent="0.25">
      <c r="A92" s="52">
        <v>663</v>
      </c>
      <c r="B92" s="53" t="s">
        <v>78</v>
      </c>
      <c r="C92" s="54">
        <v>69</v>
      </c>
      <c r="D92" s="5">
        <v>0</v>
      </c>
      <c r="E92" s="1">
        <v>0</v>
      </c>
      <c r="F92" s="1">
        <f t="shared" si="46"/>
        <v>0</v>
      </c>
      <c r="G92" s="2">
        <v>0</v>
      </c>
      <c r="I92" s="18"/>
      <c r="J92" s="18"/>
      <c r="K92" s="102"/>
      <c r="L92" s="105"/>
      <c r="M92" s="125">
        <v>0</v>
      </c>
      <c r="N92" s="125">
        <v>0</v>
      </c>
      <c r="O92" s="125">
        <v>0</v>
      </c>
      <c r="P92" s="126">
        <v>0</v>
      </c>
      <c r="Q92" s="96"/>
      <c r="R92" s="96"/>
      <c r="S92" s="96">
        <f t="shared" si="44"/>
        <v>0</v>
      </c>
      <c r="T92" s="114"/>
      <c r="U92" s="96"/>
      <c r="V92" s="96"/>
      <c r="W92" s="96">
        <f t="shared" si="34"/>
        <v>0</v>
      </c>
      <c r="X92" s="97">
        <v>0</v>
      </c>
      <c r="Y92" s="96"/>
      <c r="Z92" s="96"/>
      <c r="AA92" s="96">
        <f t="shared" si="47"/>
        <v>0</v>
      </c>
      <c r="AB92" s="114">
        <v>0</v>
      </c>
      <c r="AC92" s="18"/>
      <c r="AD92" s="20"/>
      <c r="AE92" s="143"/>
      <c r="AF92" s="141"/>
      <c r="AG92" s="5"/>
      <c r="AH92" s="1"/>
      <c r="AI92" s="18">
        <f t="shared" si="36"/>
        <v>0</v>
      </c>
      <c r="AJ92" s="2"/>
      <c r="AK92" s="5"/>
      <c r="AL92" s="1"/>
      <c r="AM92" s="18">
        <f t="shared" si="37"/>
        <v>0</v>
      </c>
      <c r="AN92" s="2"/>
      <c r="AO92" s="5"/>
      <c r="AP92" s="1"/>
      <c r="AQ92" s="18">
        <f t="shared" si="38"/>
        <v>0</v>
      </c>
      <c r="AR92" s="40"/>
      <c r="AS92" s="21">
        <v>0</v>
      </c>
      <c r="AT92" s="21">
        <v>0</v>
      </c>
      <c r="AU92" s="22">
        <v>0</v>
      </c>
      <c r="AV92" s="23">
        <v>0</v>
      </c>
      <c r="AW92" s="5"/>
      <c r="AX92" s="1"/>
      <c r="AY92" s="18">
        <f t="shared" si="39"/>
        <v>0</v>
      </c>
      <c r="AZ92" s="2"/>
      <c r="BA92" s="18">
        <f t="shared" si="40"/>
        <v>0</v>
      </c>
      <c r="BB92" s="18">
        <f t="shared" si="40"/>
        <v>0</v>
      </c>
      <c r="BC92" s="18">
        <f t="shared" si="40"/>
        <v>0</v>
      </c>
      <c r="BD92" s="18">
        <f t="shared" si="40"/>
        <v>0</v>
      </c>
      <c r="BE92" s="4">
        <f t="shared" si="45"/>
        <v>0</v>
      </c>
      <c r="BF92" s="4">
        <f t="shared" si="41"/>
        <v>0</v>
      </c>
      <c r="BH92" s="4">
        <f t="shared" si="42"/>
        <v>0</v>
      </c>
      <c r="BI92" s="4">
        <f t="shared" si="43"/>
        <v>0</v>
      </c>
    </row>
    <row r="93" spans="1:61" ht="15" hidden="1" customHeight="1" x14ac:dyDescent="0.25">
      <c r="A93" s="52">
        <v>664</v>
      </c>
      <c r="B93" s="53" t="s">
        <v>79</v>
      </c>
      <c r="C93" s="54">
        <v>70</v>
      </c>
      <c r="D93" s="5">
        <v>0</v>
      </c>
      <c r="E93" s="1">
        <v>0</v>
      </c>
      <c r="F93" s="1">
        <f t="shared" si="46"/>
        <v>0</v>
      </c>
      <c r="G93" s="2">
        <v>0</v>
      </c>
      <c r="I93" s="18"/>
      <c r="J93" s="18"/>
      <c r="K93" s="102"/>
      <c r="L93" s="105"/>
      <c r="M93" s="125">
        <v>0</v>
      </c>
      <c r="N93" s="125">
        <v>0</v>
      </c>
      <c r="O93" s="125">
        <v>0</v>
      </c>
      <c r="P93" s="126">
        <v>0</v>
      </c>
      <c r="Q93" s="96"/>
      <c r="R93" s="96"/>
      <c r="S93" s="96">
        <f t="shared" si="44"/>
        <v>0</v>
      </c>
      <c r="T93" s="114"/>
      <c r="U93" s="96"/>
      <c r="V93" s="96"/>
      <c r="W93" s="96">
        <f t="shared" si="34"/>
        <v>0</v>
      </c>
      <c r="X93" s="97">
        <v>0</v>
      </c>
      <c r="Y93" s="96"/>
      <c r="Z93" s="96"/>
      <c r="AA93" s="96">
        <f t="shared" si="47"/>
        <v>0</v>
      </c>
      <c r="AB93" s="114">
        <v>0</v>
      </c>
      <c r="AC93" s="18"/>
      <c r="AD93" s="20"/>
      <c r="AE93" s="143"/>
      <c r="AF93" s="141"/>
      <c r="AG93" s="5"/>
      <c r="AH93" s="1"/>
      <c r="AI93" s="18">
        <f t="shared" si="36"/>
        <v>0</v>
      </c>
      <c r="AJ93" s="2"/>
      <c r="AK93" s="5"/>
      <c r="AL93" s="1"/>
      <c r="AM93" s="18">
        <f t="shared" si="37"/>
        <v>0</v>
      </c>
      <c r="AN93" s="2"/>
      <c r="AO93" s="5"/>
      <c r="AP93" s="1"/>
      <c r="AQ93" s="18">
        <f t="shared" si="38"/>
        <v>0</v>
      </c>
      <c r="AR93" s="40"/>
      <c r="AS93" s="21">
        <v>0</v>
      </c>
      <c r="AT93" s="21">
        <v>0</v>
      </c>
      <c r="AU93" s="22">
        <v>0</v>
      </c>
      <c r="AV93" s="23">
        <v>0</v>
      </c>
      <c r="AW93" s="5"/>
      <c r="AX93" s="1"/>
      <c r="AY93" s="18">
        <f t="shared" si="39"/>
        <v>0</v>
      </c>
      <c r="AZ93" s="2"/>
      <c r="BA93" s="18">
        <f t="shared" si="40"/>
        <v>0</v>
      </c>
      <c r="BB93" s="18">
        <f t="shared" si="40"/>
        <v>0</v>
      </c>
      <c r="BC93" s="18">
        <f t="shared" si="40"/>
        <v>0</v>
      </c>
      <c r="BD93" s="18">
        <f t="shared" si="40"/>
        <v>0</v>
      </c>
      <c r="BE93" s="4">
        <f t="shared" si="45"/>
        <v>0</v>
      </c>
      <c r="BF93" s="4">
        <f t="shared" si="41"/>
        <v>0</v>
      </c>
      <c r="BH93" s="4">
        <f t="shared" si="42"/>
        <v>0</v>
      </c>
      <c r="BI93" s="4">
        <f t="shared" si="43"/>
        <v>0</v>
      </c>
    </row>
    <row r="94" spans="1:61" ht="16.5" customHeight="1" x14ac:dyDescent="0.25">
      <c r="A94" s="52">
        <v>665</v>
      </c>
      <c r="B94" s="53" t="s">
        <v>80</v>
      </c>
      <c r="C94" s="54">
        <v>71</v>
      </c>
      <c r="D94" s="5">
        <v>0</v>
      </c>
      <c r="E94" s="1">
        <v>0</v>
      </c>
      <c r="F94" s="1">
        <f t="shared" si="46"/>
        <v>0</v>
      </c>
      <c r="G94" s="2">
        <v>0</v>
      </c>
      <c r="I94" s="18"/>
      <c r="J94" s="18"/>
      <c r="K94" s="102"/>
      <c r="L94" s="105">
        <v>14193.3</v>
      </c>
      <c r="M94" s="125">
        <v>0</v>
      </c>
      <c r="N94" s="125">
        <v>0</v>
      </c>
      <c r="O94" s="125">
        <v>0</v>
      </c>
      <c r="P94" s="126">
        <v>0</v>
      </c>
      <c r="Q94" s="96"/>
      <c r="R94" s="96"/>
      <c r="S94" s="96">
        <f t="shared" si="44"/>
        <v>0</v>
      </c>
      <c r="T94" s="114"/>
      <c r="U94" s="96"/>
      <c r="V94" s="96"/>
      <c r="W94" s="96">
        <f t="shared" si="34"/>
        <v>0</v>
      </c>
      <c r="X94" s="97">
        <v>0</v>
      </c>
      <c r="Y94" s="96"/>
      <c r="Z94" s="96"/>
      <c r="AA94" s="96">
        <f t="shared" si="47"/>
        <v>0</v>
      </c>
      <c r="AB94" s="114">
        <v>0</v>
      </c>
      <c r="AC94" s="18"/>
      <c r="AD94" s="20"/>
      <c r="AE94" s="143"/>
      <c r="AF94" s="141"/>
      <c r="AG94" s="5"/>
      <c r="AH94" s="1"/>
      <c r="AI94" s="18">
        <f t="shared" si="36"/>
        <v>0</v>
      </c>
      <c r="AJ94" s="2"/>
      <c r="AK94" s="5"/>
      <c r="AL94" s="1"/>
      <c r="AM94" s="18">
        <f t="shared" si="37"/>
        <v>0</v>
      </c>
      <c r="AN94" s="2"/>
      <c r="AO94" s="5"/>
      <c r="AP94" s="1"/>
      <c r="AQ94" s="18">
        <f t="shared" si="38"/>
        <v>0</v>
      </c>
      <c r="AR94" s="40"/>
      <c r="AS94" s="21">
        <v>0</v>
      </c>
      <c r="AT94" s="21">
        <v>0</v>
      </c>
      <c r="AU94" s="22">
        <v>0</v>
      </c>
      <c r="AV94" s="23">
        <v>0</v>
      </c>
      <c r="AW94" s="5"/>
      <c r="AX94" s="1"/>
      <c r="AY94" s="18">
        <f t="shared" si="39"/>
        <v>0</v>
      </c>
      <c r="AZ94" s="2"/>
      <c r="BA94" s="18">
        <f t="shared" si="40"/>
        <v>0</v>
      </c>
      <c r="BB94" s="18">
        <f t="shared" si="40"/>
        <v>0</v>
      </c>
      <c r="BC94" s="18">
        <f t="shared" si="40"/>
        <v>0</v>
      </c>
      <c r="BD94" s="18">
        <f t="shared" si="40"/>
        <v>14193.3</v>
      </c>
      <c r="BE94" s="4">
        <f t="shared" si="45"/>
        <v>14193.3</v>
      </c>
      <c r="BF94" s="4">
        <f t="shared" si="41"/>
        <v>0</v>
      </c>
      <c r="BH94" s="4">
        <f t="shared" si="42"/>
        <v>0</v>
      </c>
      <c r="BI94" s="4">
        <f t="shared" si="43"/>
        <v>0</v>
      </c>
    </row>
    <row r="95" spans="1:61" ht="16.5" customHeight="1" x14ac:dyDescent="0.25">
      <c r="A95" s="52">
        <v>667</v>
      </c>
      <c r="B95" s="53" t="s">
        <v>81</v>
      </c>
      <c r="C95" s="54">
        <v>72</v>
      </c>
      <c r="D95" s="5">
        <v>0</v>
      </c>
      <c r="E95" s="1">
        <v>0</v>
      </c>
      <c r="F95" s="1">
        <f t="shared" si="46"/>
        <v>0</v>
      </c>
      <c r="G95" s="2">
        <v>0</v>
      </c>
      <c r="I95" s="110">
        <v>0</v>
      </c>
      <c r="J95" s="110">
        <v>0</v>
      </c>
      <c r="K95" s="111">
        <v>0</v>
      </c>
      <c r="L95" s="105">
        <v>0</v>
      </c>
      <c r="M95" s="125">
        <v>0</v>
      </c>
      <c r="N95" s="125">
        <v>0</v>
      </c>
      <c r="O95" s="125">
        <v>0</v>
      </c>
      <c r="P95" s="126">
        <v>0</v>
      </c>
      <c r="Q95" s="96"/>
      <c r="R95" s="96"/>
      <c r="S95" s="96">
        <f t="shared" si="44"/>
        <v>0</v>
      </c>
      <c r="T95" s="114"/>
      <c r="U95" s="96"/>
      <c r="V95" s="96"/>
      <c r="W95" s="96">
        <f t="shared" si="34"/>
        <v>0</v>
      </c>
      <c r="X95" s="97">
        <v>0</v>
      </c>
      <c r="Y95" s="96"/>
      <c r="Z95" s="96"/>
      <c r="AA95" s="96">
        <f t="shared" si="47"/>
        <v>0</v>
      </c>
      <c r="AB95" s="114">
        <v>0</v>
      </c>
      <c r="AC95" s="18"/>
      <c r="AD95" s="20"/>
      <c r="AE95" s="143"/>
      <c r="AF95" s="141"/>
      <c r="AG95" s="5"/>
      <c r="AH95" s="1"/>
      <c r="AI95" s="18">
        <f t="shared" si="36"/>
        <v>0</v>
      </c>
      <c r="AJ95" s="2"/>
      <c r="AK95" s="5"/>
      <c r="AL95" s="1"/>
      <c r="AM95" s="18">
        <f t="shared" si="37"/>
        <v>0</v>
      </c>
      <c r="AN95" s="2"/>
      <c r="AO95" s="5"/>
      <c r="AP95" s="1"/>
      <c r="AQ95" s="18">
        <f t="shared" si="38"/>
        <v>0</v>
      </c>
      <c r="AR95" s="40"/>
      <c r="AS95" s="21">
        <v>0</v>
      </c>
      <c r="AT95" s="21">
        <v>0</v>
      </c>
      <c r="AU95" s="22">
        <v>0</v>
      </c>
      <c r="AV95" s="23">
        <v>0</v>
      </c>
      <c r="AW95" s="5"/>
      <c r="AX95" s="1"/>
      <c r="AY95" s="18">
        <f t="shared" si="39"/>
        <v>0</v>
      </c>
      <c r="AZ95" s="2"/>
      <c r="BA95" s="18">
        <f t="shared" si="40"/>
        <v>0</v>
      </c>
      <c r="BB95" s="18">
        <f t="shared" si="40"/>
        <v>0</v>
      </c>
      <c r="BC95" s="18">
        <f t="shared" si="40"/>
        <v>0</v>
      </c>
      <c r="BD95" s="18">
        <f t="shared" si="40"/>
        <v>0</v>
      </c>
      <c r="BE95" s="4">
        <f t="shared" si="45"/>
        <v>0</v>
      </c>
      <c r="BF95" s="4">
        <f t="shared" si="41"/>
        <v>0</v>
      </c>
      <c r="BH95" s="4">
        <f t="shared" si="42"/>
        <v>0</v>
      </c>
      <c r="BI95" s="4">
        <f t="shared" si="43"/>
        <v>0</v>
      </c>
    </row>
    <row r="96" spans="1:61" ht="15" customHeight="1" thickBot="1" x14ac:dyDescent="0.3">
      <c r="A96" s="52">
        <v>691</v>
      </c>
      <c r="B96" s="53" t="s">
        <v>82</v>
      </c>
      <c r="C96" s="54">
        <v>73</v>
      </c>
      <c r="D96" s="5">
        <v>12890000</v>
      </c>
      <c r="E96" s="1">
        <v>0</v>
      </c>
      <c r="F96" s="1">
        <f t="shared" si="46"/>
        <v>12890000</v>
      </c>
      <c r="G96" s="2">
        <v>12265059.970000001</v>
      </c>
      <c r="I96" s="112">
        <v>6127432</v>
      </c>
      <c r="J96" s="112">
        <v>0</v>
      </c>
      <c r="K96" s="113">
        <f t="shared" ref="K96" si="53">I96+J96</f>
        <v>6127432</v>
      </c>
      <c r="L96" s="105">
        <v>5596987.5800000001</v>
      </c>
      <c r="M96" s="125">
        <v>13308567</v>
      </c>
      <c r="N96" s="125">
        <v>0</v>
      </c>
      <c r="O96" s="125">
        <v>13308567</v>
      </c>
      <c r="P96" s="126">
        <v>12566940.050000001</v>
      </c>
      <c r="Q96" s="115">
        <v>14089830</v>
      </c>
      <c r="R96" s="96"/>
      <c r="S96" s="96">
        <f t="shared" si="44"/>
        <v>14089830</v>
      </c>
      <c r="T96" s="114">
        <v>14365867.060000001</v>
      </c>
      <c r="U96" s="96">
        <v>4400000</v>
      </c>
      <c r="V96" s="96">
        <v>0</v>
      </c>
      <c r="W96" s="96">
        <f t="shared" si="34"/>
        <v>4400000</v>
      </c>
      <c r="X96" s="97">
        <v>4094122.71</v>
      </c>
      <c r="Y96" s="115">
        <v>13489848</v>
      </c>
      <c r="Z96" s="96"/>
      <c r="AA96" s="96">
        <f t="shared" si="47"/>
        <v>13489848</v>
      </c>
      <c r="AB96" s="114">
        <v>13301271.869999999</v>
      </c>
      <c r="AC96" s="18">
        <v>4281223</v>
      </c>
      <c r="AD96" s="20"/>
      <c r="AE96" s="143">
        <f>AC96</f>
        <v>4281223</v>
      </c>
      <c r="AF96" s="141">
        <v>3187872</v>
      </c>
      <c r="AG96" s="5">
        <v>15416890</v>
      </c>
      <c r="AH96" s="1"/>
      <c r="AI96" s="18">
        <f t="shared" si="36"/>
        <v>15416890</v>
      </c>
      <c r="AJ96" s="2">
        <v>13552567.98</v>
      </c>
      <c r="AK96" s="76">
        <f>70076+5100</f>
        <v>75176</v>
      </c>
      <c r="AL96" s="1"/>
      <c r="AM96" s="18">
        <f t="shared" si="37"/>
        <v>75176</v>
      </c>
      <c r="AN96" s="2">
        <v>98027.83</v>
      </c>
      <c r="AO96" s="5">
        <f>122000+16499+10000+46805</f>
        <v>195304</v>
      </c>
      <c r="AP96" s="1"/>
      <c r="AQ96" s="18">
        <f t="shared" si="38"/>
        <v>195304</v>
      </c>
      <c r="AR96" s="40">
        <v>281637.26</v>
      </c>
      <c r="AS96" s="21">
        <v>2675571</v>
      </c>
      <c r="AT96" s="21">
        <v>0</v>
      </c>
      <c r="AU96" s="22">
        <f>AS96+AT96</f>
        <v>2675571</v>
      </c>
      <c r="AV96" s="23">
        <v>2716946</v>
      </c>
      <c r="AW96" s="5">
        <v>58000</v>
      </c>
      <c r="AX96" s="1"/>
      <c r="AY96" s="18">
        <f t="shared" si="39"/>
        <v>58000</v>
      </c>
      <c r="AZ96" s="2">
        <v>47301.3</v>
      </c>
      <c r="BA96" s="18">
        <f t="shared" si="40"/>
        <v>87007841</v>
      </c>
      <c r="BB96" s="18">
        <f t="shared" si="40"/>
        <v>0</v>
      </c>
      <c r="BC96" s="18">
        <f t="shared" si="40"/>
        <v>87007841</v>
      </c>
      <c r="BD96" s="18">
        <f t="shared" si="40"/>
        <v>82074601.609999999</v>
      </c>
      <c r="BE96" s="4">
        <f t="shared" si="45"/>
        <v>82074601.609999999</v>
      </c>
      <c r="BF96" s="4">
        <f t="shared" si="41"/>
        <v>0</v>
      </c>
      <c r="BH96" s="4">
        <f t="shared" si="42"/>
        <v>0</v>
      </c>
      <c r="BI96" s="4">
        <f t="shared" si="43"/>
        <v>87007841</v>
      </c>
    </row>
    <row r="97" spans="1:61" ht="21.6" customHeight="1" x14ac:dyDescent="0.2">
      <c r="A97" s="154" t="s">
        <v>83</v>
      </c>
      <c r="B97" s="154"/>
      <c r="C97" s="63">
        <v>74</v>
      </c>
      <c r="D97" s="8">
        <f>D62+D63+D64+D78+D80+D81+D87+D89+D91+D96</f>
        <v>13650000</v>
      </c>
      <c r="E97" s="8">
        <f t="shared" ref="E97:F97" si="54">E62+E63+E64+E78+E80+E81+E87+E89+E91+E96</f>
        <v>1607500</v>
      </c>
      <c r="F97" s="8">
        <f t="shared" si="54"/>
        <v>15257500</v>
      </c>
      <c r="G97" s="8">
        <f>G62+G63+G64+G65+G66+G67+G68+G69+G70+G71+G72+G73+G74+G75+G76+G77+G78+G80+G81+G82+G83+G84+G85+G86+G87+G89+G91+G94+G95+G96</f>
        <v>14706198.74</v>
      </c>
      <c r="H97" s="8">
        <f t="shared" ref="H97:L97" si="55">H62+H63+H64+H65+H66+H67+H68+H69+H70+H71+H72+H73+H74+H75+H76+H77+H78+H80+H81+H82+H83+H84+H85+H86+H87+H89+H91+H94+H95+H96</f>
        <v>0</v>
      </c>
      <c r="I97" s="8">
        <f t="shared" si="55"/>
        <v>6670832</v>
      </c>
      <c r="J97" s="8">
        <f>J62+J63+J64+J65+J66+J67+J68+J69+J70+J71+J72+J73+J74+J75+J76+J77+J78+J80+J81+J82+J83+J84+J85+J86+J87+J89+J91+J94+J95+J96</f>
        <v>400000</v>
      </c>
      <c r="K97" s="8">
        <f t="shared" si="55"/>
        <v>7070832</v>
      </c>
      <c r="L97" s="8">
        <f t="shared" si="55"/>
        <v>6726295.29</v>
      </c>
      <c r="M97" s="8">
        <f>M62+M63+M64+M78+M80+M81+M87+M89+M91+M96</f>
        <v>14522745</v>
      </c>
      <c r="N97" s="8">
        <f t="shared" ref="N97:O97" si="56">N62+N63+N64+N78+N80+N81+N87+N89+N91+N96</f>
        <v>822000</v>
      </c>
      <c r="O97" s="8">
        <f t="shared" si="56"/>
        <v>15344745</v>
      </c>
      <c r="P97" s="8">
        <f>P62+P63+P64+P65+P66+P67+P68+P69+P70+P71+P72+P73+P74+P75+P76+P77+P78+P80+P81+P82+P83+P84+P85+P86+P87+P89+P91+P94+P95+P96</f>
        <v>15188322.740000002</v>
      </c>
      <c r="Q97" s="8">
        <f>SUM(Q62:Q96)</f>
        <v>15418895</v>
      </c>
      <c r="R97" s="8">
        <f>R62+R63+R64+R78+R80+R81+R87+R89+R91+R96</f>
        <v>480370</v>
      </c>
      <c r="S97" s="8">
        <f>SUM(S62:S96)</f>
        <v>15899265</v>
      </c>
      <c r="T97" s="8">
        <f>SUM(T62:T96)</f>
        <v>16140882.57</v>
      </c>
      <c r="U97" s="8">
        <f>U62+U63+U64+U78+U80+U81+U87+U89+U96</f>
        <v>4900000</v>
      </c>
      <c r="V97" s="8">
        <f t="shared" ref="V97:W97" si="57">V62+V63+V64+V78+V80+V81+V87+V89+V96</f>
        <v>68000</v>
      </c>
      <c r="W97" s="8">
        <f t="shared" si="57"/>
        <v>4968000</v>
      </c>
      <c r="X97" s="8">
        <f>X62+X63+X64+X65+X66+X67+X68+X69+X70+X71+X72+X73+X74+X75+X76+X77+X78+X80+X81+X82+X83+X84+X85+X86+X87+X89+X91+X94+X95+X96</f>
        <v>4656019.42</v>
      </c>
      <c r="Y97" s="8">
        <f>Y62+Y63+Y64+Y65+Y66+Y67+Y76+Y77+Y78+Y80+Y81+Y82+Y85+Y87+Y89+Y91+Y94+Y95+Y96</f>
        <v>14693848</v>
      </c>
      <c r="Z97" s="8">
        <f t="shared" ref="Z97:AA97" si="58">Z62+Z63+Z64+Z78+Z80+Z81+Z87+Z89+Z91+Z96</f>
        <v>658000</v>
      </c>
      <c r="AA97" s="8">
        <f t="shared" si="58"/>
        <v>15351848</v>
      </c>
      <c r="AB97" s="8">
        <f>AB62+AB63+AB64+AB65+AB66+AB67+AB68+AB69+AB70+AB71+AB72+AB73+AB74+AB75+AB76+AB77+AB78+AB80+AB81+AB82+AB83+AB84+AB85+AB86+AB87+AB89+AB91+AB94+AB95+AB96</f>
        <v>15142392.079999998</v>
      </c>
      <c r="AC97" s="8">
        <f>SUM(AC62:AC96)</f>
        <v>4503655</v>
      </c>
      <c r="AD97" s="8">
        <f>SUM(AD62:AD96)</f>
        <v>147960</v>
      </c>
      <c r="AE97" s="8">
        <f>SUM(AE62:AE96)</f>
        <v>4651615</v>
      </c>
      <c r="AF97" s="8">
        <f>SUM(AF62:AF96)</f>
        <v>3855807.77</v>
      </c>
      <c r="AG97" s="8">
        <f>AG62+AG63+AG64+AG78+AG80+AG81+AG87+AG89+AG91+AG96</f>
        <v>15471890</v>
      </c>
      <c r="AH97" s="8">
        <f>AH62+AH63+AH64+AH65+AH66+AH67+AH73+AH74+AH75+AH76+AH77+AH78+AH80+AH81+AH82+AH85+AH87+AH89+AH91+AH94+AH95+AH96</f>
        <v>2003568</v>
      </c>
      <c r="AI97" s="8">
        <f>SUM(AG97:AH97)</f>
        <v>17475458</v>
      </c>
      <c r="AJ97" s="8">
        <f>AJ62+AJ63+AJ64+AJ65+AJ66+AJ67+AJ73+AJ74+AJ75+AJ76+AJ77+AJ78+AJ80+AJ81+AJ82+AJ85+AJ87+AJ89+AJ91+AJ94+AJ95+AJ96</f>
        <v>16070263.57</v>
      </c>
      <c r="AK97" s="8">
        <f>AK96</f>
        <v>75176</v>
      </c>
      <c r="AL97" s="8">
        <f>AL63</f>
        <v>4500</v>
      </c>
      <c r="AM97" s="8">
        <f>SUM(AK97:AL97)</f>
        <v>79676</v>
      </c>
      <c r="AN97" s="8">
        <f>AN62+AN63+AN64+AN78+AN80+AN81+AN87+AN89+AN91+AN96</f>
        <v>100444.5</v>
      </c>
      <c r="AO97" s="8">
        <f>AO96</f>
        <v>195304</v>
      </c>
      <c r="AP97" s="8">
        <f>AP62+AP63+AP64+AP78+AP80+AP81+AP87+AP89+AP91+AP96</f>
        <v>120000</v>
      </c>
      <c r="AQ97" s="8">
        <f>AQ63+AQ89+AQ96</f>
        <v>315304</v>
      </c>
      <c r="AR97" s="8">
        <f>AR63+AR89+AR96</f>
        <v>401347.11</v>
      </c>
      <c r="AS97" s="8">
        <f>SUM(AS62:AS96)</f>
        <v>6305917</v>
      </c>
      <c r="AT97" s="8">
        <f>SUM(AT62:AT96)</f>
        <v>1171700</v>
      </c>
      <c r="AU97" s="8">
        <f>SUM(AU62:AU96)</f>
        <v>7477617</v>
      </c>
      <c r="AV97" s="8">
        <f>SUM(AV62:AV96)</f>
        <v>7662454</v>
      </c>
      <c r="AW97" s="8">
        <f>AW62+AW63+AW64+AW78+AW80+AW81+AW87+AW89+AW91+AW96</f>
        <v>58000</v>
      </c>
      <c r="AX97" s="8">
        <f t="shared" ref="AX97:AY97" si="59">AX62+AX63+AX64+AX78+AX80+AX81+AX87+AX89+AX91+AX96</f>
        <v>712650</v>
      </c>
      <c r="AY97" s="8">
        <f t="shared" si="59"/>
        <v>770650</v>
      </c>
      <c r="AZ97" s="8">
        <f>AZ62+AZ63+AZ81+AZ89+AZ96+AZ76</f>
        <v>853752.74000000011</v>
      </c>
      <c r="BA97" s="27">
        <f>BA62+BA63+BA64+BA65+BA66+BA67+BA73+BA74+BA75+BA76+BA77+BA78+BA80+BA81+BA82+BA85+BA87+BA89+BA91+BA94+BA95+BA96</f>
        <v>96466262</v>
      </c>
      <c r="BB97" s="27">
        <f>BB62+BB63+BB64+BB65+BB66+BB67+BB73+BB74+BB75+BB76+BB77+BB78+BB80+BB81+BB82+BB85+BB87+BB89+BB91+BB94+BB95+BB96</f>
        <v>8196248</v>
      </c>
      <c r="BC97" s="27">
        <f>BC62+BC63+BC64+BC65+BC66+BC67+BC73+BC74+BC75+BC76+BC77+BC78+BC80+BC81+BC82+BC85+BC87+BC89+BC91+BC94+BC95+BC96</f>
        <v>104662510</v>
      </c>
      <c r="BD97" s="27">
        <f>BD62+BD63+BD64+BD65+BD66+BD67+BD73+BD74+BD75+BD76+BD77+BD78+BD80+BD81+BD82+BD85+BD87+BD89+BD91+BD94+BD95+BD96</f>
        <v>101504180.95</v>
      </c>
      <c r="BE97" s="4">
        <f>BE62+BE63+BE64+BE65+BE66+BE67+BE68+BE69+BE70+BE71+BE72+BE73+BE74+BE75+BE76+BE77+BE78+BE80+BE81+BE82+BE83+BE84+BE85+BE86+BE87+BE89+BE91+BE94+BE95+BE96</f>
        <v>101617007.53</v>
      </c>
      <c r="BF97" s="4">
        <f>BD97-BE97</f>
        <v>-112826.57999999821</v>
      </c>
      <c r="BH97" s="4">
        <f>BH62+BH63+BH64+BH65+BH66+BH67+BH73+BH74+BH75+BH76+BH77+BH78+BH80+BH81+BH82+BH85+BH87+BH89+BH91+BH94+BH95+BH96</f>
        <v>8196248</v>
      </c>
      <c r="BI97" s="4">
        <f t="shared" si="43"/>
        <v>104662510</v>
      </c>
    </row>
    <row r="98" spans="1:61" ht="18" customHeight="1" x14ac:dyDescent="0.2">
      <c r="A98" s="155" t="s">
        <v>84</v>
      </c>
      <c r="B98" s="155"/>
      <c r="C98" s="54">
        <v>75</v>
      </c>
      <c r="D98" s="1">
        <f>D97-D46</f>
        <v>46167</v>
      </c>
      <c r="E98" s="1">
        <f t="shared" ref="E98:P98" si="60">E97-E46</f>
        <v>51473</v>
      </c>
      <c r="F98" s="1">
        <f t="shared" si="60"/>
        <v>97640</v>
      </c>
      <c r="G98" s="1">
        <f t="shared" si="60"/>
        <v>508134.68999999948</v>
      </c>
      <c r="H98" s="1">
        <f t="shared" si="60"/>
        <v>0</v>
      </c>
      <c r="I98" s="1">
        <f t="shared" si="60"/>
        <v>11170</v>
      </c>
      <c r="J98" s="1">
        <f t="shared" si="60"/>
        <v>74040</v>
      </c>
      <c r="K98" s="1">
        <f t="shared" si="60"/>
        <v>85210</v>
      </c>
      <c r="L98" s="1">
        <f t="shared" si="60"/>
        <v>13960.529999998398</v>
      </c>
      <c r="M98" s="1">
        <f t="shared" si="60"/>
        <v>-232650</v>
      </c>
      <c r="N98" s="1">
        <f t="shared" si="60"/>
        <v>305414</v>
      </c>
      <c r="O98" s="1">
        <f t="shared" si="60"/>
        <v>72764</v>
      </c>
      <c r="P98" s="1">
        <f t="shared" si="60"/>
        <v>231065.98999999836</v>
      </c>
      <c r="Q98" s="1">
        <f>Q97-Q46</f>
        <v>11480</v>
      </c>
      <c r="R98" s="1">
        <f>R97-R46</f>
        <v>94873</v>
      </c>
      <c r="S98" s="1">
        <f>S97-S46</f>
        <v>106353</v>
      </c>
      <c r="T98" s="1">
        <f t="shared" ref="T98:AI98" si="61">T97-T46</f>
        <v>110351.63000000268</v>
      </c>
      <c r="U98" s="1">
        <f t="shared" si="61"/>
        <v>11800</v>
      </c>
      <c r="V98" s="1">
        <f t="shared" si="61"/>
        <v>17000</v>
      </c>
      <c r="W98" s="1">
        <f t="shared" si="61"/>
        <v>28800</v>
      </c>
      <c r="X98" s="1">
        <f t="shared" si="61"/>
        <v>22868.279999999329</v>
      </c>
      <c r="Y98" s="1">
        <f t="shared" si="61"/>
        <v>0.24970000237226486</v>
      </c>
      <c r="Z98" s="1">
        <f t="shared" si="61"/>
        <v>77332</v>
      </c>
      <c r="AA98" s="1">
        <f t="shared" si="61"/>
        <v>77332.249700002372</v>
      </c>
      <c r="AB98" s="1">
        <f t="shared" si="61"/>
        <v>141214.31999999844</v>
      </c>
      <c r="AC98" s="1">
        <f t="shared" si="61"/>
        <v>-2179</v>
      </c>
      <c r="AD98" s="1">
        <f>AD97-AD46</f>
        <v>20748</v>
      </c>
      <c r="AE98" s="1">
        <f t="shared" si="61"/>
        <v>18569</v>
      </c>
      <c r="AF98" s="1">
        <f>AF97-AF46</f>
        <v>68401.319999999832</v>
      </c>
      <c r="AG98" s="1">
        <f t="shared" si="61"/>
        <v>-929872</v>
      </c>
      <c r="AH98" s="1">
        <f t="shared" si="61"/>
        <v>565068</v>
      </c>
      <c r="AI98" s="1">
        <f t="shared" si="61"/>
        <v>-364804</v>
      </c>
      <c r="AJ98" s="1">
        <f>AJ97-AJ46</f>
        <v>-1228995.4299999997</v>
      </c>
      <c r="AK98" s="1">
        <f t="shared" ref="AK98:AZ98" si="62">AK97-AK46</f>
        <v>0</v>
      </c>
      <c r="AL98" s="1">
        <f t="shared" si="62"/>
        <v>0</v>
      </c>
      <c r="AM98" s="1">
        <f t="shared" si="62"/>
        <v>0</v>
      </c>
      <c r="AN98" s="1">
        <f t="shared" si="62"/>
        <v>-54.110000000000582</v>
      </c>
      <c r="AO98" s="1">
        <f t="shared" si="62"/>
        <v>0</v>
      </c>
      <c r="AP98" s="1">
        <f t="shared" si="62"/>
        <v>0</v>
      </c>
      <c r="AQ98" s="1">
        <f t="shared" si="62"/>
        <v>0</v>
      </c>
      <c r="AR98" s="1">
        <f t="shared" si="62"/>
        <v>-17647.609999999986</v>
      </c>
      <c r="AS98" s="1">
        <f t="shared" si="62"/>
        <v>200000</v>
      </c>
      <c r="AT98" s="1">
        <f t="shared" si="62"/>
        <v>166930</v>
      </c>
      <c r="AU98" s="1">
        <f t="shared" si="62"/>
        <v>366930</v>
      </c>
      <c r="AV98" s="1">
        <f t="shared" si="62"/>
        <v>1370003.5999999996</v>
      </c>
      <c r="AW98" s="1">
        <f t="shared" si="62"/>
        <v>0</v>
      </c>
      <c r="AX98" s="1">
        <f t="shared" si="62"/>
        <v>6986</v>
      </c>
      <c r="AY98" s="1">
        <f t="shared" si="62"/>
        <v>6986</v>
      </c>
      <c r="AZ98" s="1">
        <f t="shared" si="62"/>
        <v>33779.150000000023</v>
      </c>
      <c r="BA98" s="1">
        <f>BA97-BA46</f>
        <v>-884083.75030000508</v>
      </c>
      <c r="BB98" s="1">
        <f t="shared" ref="BB98:BD98" si="63">BB97-BB46</f>
        <v>1379864</v>
      </c>
      <c r="BC98" s="1">
        <f>BA98+BB98</f>
        <v>495780.24969999492</v>
      </c>
      <c r="BD98" s="1">
        <f t="shared" si="63"/>
        <v>1253083.1099999696</v>
      </c>
      <c r="BH98" s="4">
        <f>E97+J97+N97+R97+V97+Z97+AD97+AH97+AL97+AP97+AT97+AX97</f>
        <v>8196248</v>
      </c>
    </row>
    <row r="99" spans="1:61" ht="15" hidden="1" customHeight="1" x14ac:dyDescent="0.2">
      <c r="A99" s="155" t="s">
        <v>85</v>
      </c>
      <c r="B99" s="155"/>
      <c r="C99" s="64">
        <v>995</v>
      </c>
      <c r="D99" s="17">
        <f>SUM(D62:D98)</f>
        <v>27346167</v>
      </c>
      <c r="E99" s="17">
        <f>SUM(E62:E98)</f>
        <v>3266473</v>
      </c>
      <c r="F99" s="17">
        <f>SUM(F62:F98)</f>
        <v>30612640</v>
      </c>
      <c r="G99" s="7">
        <f>SUM(G62:G98)</f>
        <v>29920532.170000002</v>
      </c>
      <c r="I99" s="17">
        <f t="shared" ref="I99:BD99" si="64">SUM(I62:I98)</f>
        <v>13352834</v>
      </c>
      <c r="J99" s="17">
        <f t="shared" si="64"/>
        <v>874040</v>
      </c>
      <c r="K99" s="17">
        <f t="shared" si="64"/>
        <v>14226874</v>
      </c>
      <c r="L99" s="7">
        <f t="shared" si="64"/>
        <v>13466551.109999999</v>
      </c>
      <c r="M99" s="17">
        <f t="shared" si="64"/>
        <v>28812840</v>
      </c>
      <c r="N99" s="17">
        <f t="shared" si="64"/>
        <v>1949414</v>
      </c>
      <c r="O99" s="17">
        <f t="shared" si="64"/>
        <v>30762254</v>
      </c>
      <c r="P99" s="7">
        <f t="shared" si="64"/>
        <v>30607711.470000003</v>
      </c>
      <c r="Q99" s="17">
        <f t="shared" si="64"/>
        <v>30849270</v>
      </c>
      <c r="R99" s="17">
        <f t="shared" si="64"/>
        <v>1055613</v>
      </c>
      <c r="S99" s="17">
        <f t="shared" si="64"/>
        <v>31904883</v>
      </c>
      <c r="T99" s="7">
        <f t="shared" si="64"/>
        <v>32392116.770000003</v>
      </c>
      <c r="U99" s="17">
        <f t="shared" si="64"/>
        <v>9811800</v>
      </c>
      <c r="V99" s="17">
        <f t="shared" si="64"/>
        <v>153000</v>
      </c>
      <c r="W99" s="17">
        <f t="shared" si="64"/>
        <v>9964800</v>
      </c>
      <c r="X99" s="7">
        <f t="shared" si="64"/>
        <v>9334907.1199999992</v>
      </c>
      <c r="Y99" s="17">
        <f t="shared" si="64"/>
        <v>29387696.249700002</v>
      </c>
      <c r="Z99" s="17">
        <f t="shared" si="64"/>
        <v>1393332</v>
      </c>
      <c r="AA99" s="17">
        <f t="shared" si="64"/>
        <v>30781028.249700002</v>
      </c>
      <c r="AB99" s="7">
        <f t="shared" si="64"/>
        <v>30425998.479999997</v>
      </c>
      <c r="AC99" s="17">
        <f t="shared" si="64"/>
        <v>9005131</v>
      </c>
      <c r="AD99" s="17">
        <f t="shared" si="64"/>
        <v>316668</v>
      </c>
      <c r="AE99" s="17">
        <f t="shared" si="64"/>
        <v>9321799</v>
      </c>
      <c r="AF99" s="7">
        <f t="shared" si="64"/>
        <v>7780016.8599999994</v>
      </c>
      <c r="AG99" s="17">
        <f t="shared" si="64"/>
        <v>30013908</v>
      </c>
      <c r="AH99" s="17">
        <f t="shared" si="64"/>
        <v>4572204</v>
      </c>
      <c r="AI99" s="17">
        <f t="shared" si="64"/>
        <v>34586112</v>
      </c>
      <c r="AJ99" s="7">
        <f t="shared" si="64"/>
        <v>31024358.710000001</v>
      </c>
      <c r="AK99" s="17">
        <f t="shared" si="64"/>
        <v>150352</v>
      </c>
      <c r="AL99" s="17">
        <f t="shared" si="64"/>
        <v>9000</v>
      </c>
      <c r="AM99" s="17">
        <f t="shared" si="64"/>
        <v>159352</v>
      </c>
      <c r="AN99" s="7">
        <f t="shared" si="64"/>
        <v>200834.89</v>
      </c>
      <c r="AO99" s="17">
        <f t="shared" si="64"/>
        <v>390608</v>
      </c>
      <c r="AP99" s="17">
        <f t="shared" si="64"/>
        <v>240000</v>
      </c>
      <c r="AQ99" s="17">
        <f t="shared" si="64"/>
        <v>630608</v>
      </c>
      <c r="AR99" s="7">
        <f t="shared" si="64"/>
        <v>785046.61</v>
      </c>
      <c r="AS99" s="17">
        <f t="shared" si="64"/>
        <v>12811834</v>
      </c>
      <c r="AT99" s="17">
        <f t="shared" si="64"/>
        <v>2510330</v>
      </c>
      <c r="AU99" s="17">
        <f t="shared" si="64"/>
        <v>15322164</v>
      </c>
      <c r="AV99" s="7">
        <f t="shared" si="64"/>
        <v>16694911.6</v>
      </c>
      <c r="AW99" s="18">
        <f t="shared" si="64"/>
        <v>116000</v>
      </c>
      <c r="AX99" s="18">
        <f t="shared" si="64"/>
        <v>1432286</v>
      </c>
      <c r="AY99" s="18">
        <f t="shared" si="64"/>
        <v>1548286</v>
      </c>
      <c r="AZ99" s="7">
        <f t="shared" si="64"/>
        <v>1741284.6300000004</v>
      </c>
      <c r="BA99" s="18">
        <f t="shared" si="64"/>
        <v>192048440.24970001</v>
      </c>
      <c r="BB99" s="18">
        <f t="shared" si="64"/>
        <v>17772360</v>
      </c>
      <c r="BC99" s="18">
        <f t="shared" si="64"/>
        <v>209820800.24970001</v>
      </c>
      <c r="BD99" s="7">
        <f t="shared" si="64"/>
        <v>204376968.30999994</v>
      </c>
    </row>
    <row r="100" spans="1:61" ht="8.25" customHeight="1" x14ac:dyDescent="0.2">
      <c r="A100" s="77"/>
      <c r="B100" s="11"/>
      <c r="C100" s="78"/>
      <c r="D100" s="11"/>
      <c r="E100" s="11"/>
      <c r="F100" s="11"/>
      <c r="G100" s="12"/>
      <c r="I100" s="11"/>
      <c r="J100" s="11"/>
      <c r="K100" s="11"/>
      <c r="L100" s="12"/>
      <c r="M100" s="11"/>
      <c r="N100" s="11"/>
      <c r="O100" s="11"/>
      <c r="P100" s="12"/>
      <c r="Q100" s="11"/>
      <c r="R100" s="11"/>
      <c r="S100" s="11"/>
      <c r="T100" s="12"/>
      <c r="U100" s="11"/>
      <c r="V100" s="11"/>
      <c r="W100" s="11"/>
      <c r="X100" s="12"/>
      <c r="Y100" s="11"/>
      <c r="Z100" s="11"/>
      <c r="AA100" s="11"/>
      <c r="AB100" s="12"/>
      <c r="AC100" s="11"/>
      <c r="AD100" s="11"/>
      <c r="AE100" s="11"/>
      <c r="AF100" s="12"/>
      <c r="AG100" s="11"/>
      <c r="AH100" s="11"/>
      <c r="AI100" s="11"/>
      <c r="AJ100" s="12"/>
      <c r="AK100" s="11"/>
      <c r="AL100" s="11"/>
      <c r="AM100" s="11"/>
      <c r="AN100" s="12"/>
      <c r="AO100" s="11"/>
      <c r="AP100" s="11"/>
      <c r="AQ100" s="11"/>
      <c r="AR100" s="12"/>
      <c r="AS100" s="11"/>
      <c r="AT100" s="11"/>
      <c r="AU100" s="11"/>
      <c r="AV100" s="12"/>
      <c r="AW100" s="28"/>
      <c r="AX100" s="28"/>
      <c r="AY100" s="28"/>
      <c r="AZ100" s="12"/>
      <c r="BA100" s="28"/>
      <c r="BB100" s="28"/>
      <c r="BC100" s="28"/>
      <c r="BD100" s="12"/>
    </row>
    <row r="101" spans="1:61" s="81" customFormat="1" ht="12.75" customHeight="1" x14ac:dyDescent="0.15">
      <c r="A101" s="79" t="s">
        <v>87</v>
      </c>
      <c r="B101" s="11"/>
      <c r="C101" s="80"/>
      <c r="D101" s="29">
        <f>D62+D63+D64+D65+D66+D67+D68+D69+D70+D71+D72+D73+D74+D75+D76+D77+D78+D79+D80+D81+D82+D83+D84+D85+D86+D87+D88+D89+D90+D91+D92+D93+D94+D95+D96</f>
        <v>13650000</v>
      </c>
      <c r="E101" s="29">
        <f t="shared" ref="E101:AZ101" si="65">E62+E63+E64+E65+E66+E67+E68+E69+E70+E71+E72+E73+E74+E75+E76+E77+E78+E79+E80+E81+E82+E83+E84+E85+E86+E87+E88+E89+E90+E91+E92+E93+E94+E95+E96</f>
        <v>1607500</v>
      </c>
      <c r="F101" s="29">
        <f t="shared" si="65"/>
        <v>15257500</v>
      </c>
      <c r="G101" s="29">
        <f t="shared" si="65"/>
        <v>14706198.74</v>
      </c>
      <c r="H101" s="29">
        <f t="shared" si="65"/>
        <v>0</v>
      </c>
      <c r="I101" s="29">
        <f t="shared" si="65"/>
        <v>6670832</v>
      </c>
      <c r="J101" s="29">
        <f t="shared" si="65"/>
        <v>400000</v>
      </c>
      <c r="K101" s="29">
        <f t="shared" si="65"/>
        <v>7070832</v>
      </c>
      <c r="L101" s="29">
        <f t="shared" si="65"/>
        <v>6726295.29</v>
      </c>
      <c r="M101" s="29">
        <f t="shared" si="65"/>
        <v>14522745</v>
      </c>
      <c r="N101" s="29">
        <f t="shared" si="65"/>
        <v>822000</v>
      </c>
      <c r="O101" s="29">
        <f t="shared" si="65"/>
        <v>15344745</v>
      </c>
      <c r="P101" s="29">
        <f t="shared" si="65"/>
        <v>15188322.740000002</v>
      </c>
      <c r="Q101" s="29">
        <f t="shared" si="65"/>
        <v>15418895</v>
      </c>
      <c r="R101" s="29">
        <f t="shared" si="65"/>
        <v>480370</v>
      </c>
      <c r="S101" s="29">
        <f t="shared" si="65"/>
        <v>15899265</v>
      </c>
      <c r="T101" s="29">
        <f t="shared" si="65"/>
        <v>16140882.57</v>
      </c>
      <c r="U101" s="29">
        <f t="shared" si="65"/>
        <v>4900000</v>
      </c>
      <c r="V101" s="29">
        <f t="shared" si="65"/>
        <v>68000</v>
      </c>
      <c r="W101" s="29">
        <f t="shared" si="65"/>
        <v>4968000</v>
      </c>
      <c r="X101" s="29">
        <f t="shared" si="65"/>
        <v>4656019.42</v>
      </c>
      <c r="Y101" s="29">
        <f t="shared" si="65"/>
        <v>14693848</v>
      </c>
      <c r="Z101" s="29">
        <f t="shared" si="65"/>
        <v>658000</v>
      </c>
      <c r="AA101" s="29">
        <f t="shared" si="65"/>
        <v>15351848</v>
      </c>
      <c r="AB101" s="29">
        <f t="shared" si="65"/>
        <v>15142392.079999998</v>
      </c>
      <c r="AC101" s="29">
        <f t="shared" si="65"/>
        <v>4503655</v>
      </c>
      <c r="AD101" s="29">
        <f t="shared" si="65"/>
        <v>147960</v>
      </c>
      <c r="AE101" s="29">
        <f t="shared" si="65"/>
        <v>4651615</v>
      </c>
      <c r="AF101" s="29">
        <f t="shared" si="65"/>
        <v>3855807.77</v>
      </c>
      <c r="AG101" s="29">
        <f t="shared" si="65"/>
        <v>15471890</v>
      </c>
      <c r="AH101" s="29">
        <f t="shared" si="65"/>
        <v>2003568</v>
      </c>
      <c r="AI101" s="29">
        <f>AI62+AI63+AI80+AI81+AI87+AI89+AI96</f>
        <v>17470458</v>
      </c>
      <c r="AJ101" s="29">
        <f t="shared" si="65"/>
        <v>16183090.57</v>
      </c>
      <c r="AK101" s="29">
        <f t="shared" si="65"/>
        <v>75176</v>
      </c>
      <c r="AL101" s="29">
        <f t="shared" si="65"/>
        <v>4500</v>
      </c>
      <c r="AM101" s="29">
        <f t="shared" si="65"/>
        <v>79676</v>
      </c>
      <c r="AN101" s="29">
        <f t="shared" si="65"/>
        <v>100444.5</v>
      </c>
      <c r="AO101" s="29">
        <f t="shared" si="65"/>
        <v>195304</v>
      </c>
      <c r="AP101" s="29">
        <f t="shared" si="65"/>
        <v>120000</v>
      </c>
      <c r="AQ101" s="29">
        <f t="shared" si="65"/>
        <v>315304</v>
      </c>
      <c r="AR101" s="29">
        <f t="shared" si="65"/>
        <v>401347.11</v>
      </c>
      <c r="AS101" s="29">
        <f t="shared" si="65"/>
        <v>6305917</v>
      </c>
      <c r="AT101" s="29">
        <f t="shared" si="65"/>
        <v>1171700</v>
      </c>
      <c r="AU101" s="29">
        <f t="shared" si="65"/>
        <v>7477617</v>
      </c>
      <c r="AV101" s="29">
        <f t="shared" si="65"/>
        <v>7662454</v>
      </c>
      <c r="AW101" s="29">
        <f t="shared" si="65"/>
        <v>58000</v>
      </c>
      <c r="AX101" s="29">
        <f t="shared" si="65"/>
        <v>712650</v>
      </c>
      <c r="AY101" s="29">
        <f t="shared" si="65"/>
        <v>770650</v>
      </c>
      <c r="AZ101" s="29">
        <f t="shared" si="65"/>
        <v>853752.74000000011</v>
      </c>
      <c r="BA101" s="29">
        <f>D97+I97+M97+Q97+U97+Y97+AC97+AG97+AK97+AO97+AS97+AW97</f>
        <v>96466262</v>
      </c>
      <c r="BB101" s="29">
        <f t="shared" ref="BB101:BD101" si="66">E97+J97+N97+R97+V97+Z97+AD97+AH97+AL97+AP97+AT97+AX97</f>
        <v>8196248</v>
      </c>
      <c r="BC101" s="29">
        <f t="shared" si="66"/>
        <v>104662510</v>
      </c>
      <c r="BD101" s="29">
        <f t="shared" si="66"/>
        <v>101504180.53</v>
      </c>
      <c r="BH101" s="81">
        <f>BH97-BH98</f>
        <v>0</v>
      </c>
    </row>
    <row r="102" spans="1:61" s="81" customFormat="1" ht="24" customHeight="1" x14ac:dyDescent="0.2">
      <c r="A102" s="82"/>
      <c r="B102" s="82"/>
      <c r="C102" s="83"/>
      <c r="D102" s="84">
        <f>D97-D101</f>
        <v>0</v>
      </c>
      <c r="E102" s="84">
        <f t="shared" ref="E102:BD102" si="67">E97-E101</f>
        <v>0</v>
      </c>
      <c r="F102" s="84">
        <f t="shared" si="67"/>
        <v>0</v>
      </c>
      <c r="G102" s="84">
        <f t="shared" si="67"/>
        <v>0</v>
      </c>
      <c r="H102" s="84">
        <f t="shared" si="67"/>
        <v>0</v>
      </c>
      <c r="I102" s="84">
        <f t="shared" si="67"/>
        <v>0</v>
      </c>
      <c r="J102" s="84">
        <f t="shared" si="67"/>
        <v>0</v>
      </c>
      <c r="K102" s="84">
        <f t="shared" si="67"/>
        <v>0</v>
      </c>
      <c r="L102" s="84">
        <f t="shared" si="67"/>
        <v>0</v>
      </c>
      <c r="M102" s="84">
        <f t="shared" si="67"/>
        <v>0</v>
      </c>
      <c r="N102" s="84">
        <f t="shared" si="67"/>
        <v>0</v>
      </c>
      <c r="O102" s="84">
        <f t="shared" si="67"/>
        <v>0</v>
      </c>
      <c r="P102" s="84">
        <f t="shared" si="67"/>
        <v>0</v>
      </c>
      <c r="Q102" s="84">
        <f t="shared" si="67"/>
        <v>0</v>
      </c>
      <c r="R102" s="84">
        <f t="shared" si="67"/>
        <v>0</v>
      </c>
      <c r="S102" s="84">
        <f t="shared" si="67"/>
        <v>0</v>
      </c>
      <c r="T102" s="84">
        <f t="shared" si="67"/>
        <v>0</v>
      </c>
      <c r="U102" s="84">
        <f t="shared" si="67"/>
        <v>0</v>
      </c>
      <c r="V102" s="84">
        <f t="shared" si="67"/>
        <v>0</v>
      </c>
      <c r="W102" s="84">
        <f t="shared" si="67"/>
        <v>0</v>
      </c>
      <c r="X102" s="84">
        <f t="shared" si="67"/>
        <v>0</v>
      </c>
      <c r="Y102" s="84">
        <f t="shared" si="67"/>
        <v>0</v>
      </c>
      <c r="Z102" s="84">
        <f t="shared" si="67"/>
        <v>0</v>
      </c>
      <c r="AA102" s="84">
        <f t="shared" si="67"/>
        <v>0</v>
      </c>
      <c r="AB102" s="84">
        <f t="shared" si="67"/>
        <v>0</v>
      </c>
      <c r="AC102" s="84">
        <f t="shared" si="67"/>
        <v>0</v>
      </c>
      <c r="AD102" s="84">
        <f t="shared" si="67"/>
        <v>0</v>
      </c>
      <c r="AE102" s="84">
        <f t="shared" si="67"/>
        <v>0</v>
      </c>
      <c r="AF102" s="84">
        <f t="shared" si="67"/>
        <v>0</v>
      </c>
      <c r="AG102" s="84">
        <f t="shared" si="67"/>
        <v>0</v>
      </c>
      <c r="AH102" s="84">
        <f t="shared" si="67"/>
        <v>0</v>
      </c>
      <c r="AI102" s="84">
        <f t="shared" si="67"/>
        <v>5000</v>
      </c>
      <c r="AJ102" s="84">
        <f t="shared" si="67"/>
        <v>-112827</v>
      </c>
      <c r="AK102" s="84">
        <f t="shared" si="67"/>
        <v>0</v>
      </c>
      <c r="AL102" s="84">
        <f t="shared" si="67"/>
        <v>0</v>
      </c>
      <c r="AM102" s="84">
        <f t="shared" si="67"/>
        <v>0</v>
      </c>
      <c r="AN102" s="84">
        <f t="shared" si="67"/>
        <v>0</v>
      </c>
      <c r="AO102" s="84">
        <f t="shared" si="67"/>
        <v>0</v>
      </c>
      <c r="AP102" s="84">
        <f t="shared" si="67"/>
        <v>0</v>
      </c>
      <c r="AQ102" s="84">
        <f t="shared" si="67"/>
        <v>0</v>
      </c>
      <c r="AR102" s="84">
        <f t="shared" si="67"/>
        <v>0</v>
      </c>
      <c r="AS102" s="84">
        <f t="shared" si="67"/>
        <v>0</v>
      </c>
      <c r="AT102" s="84">
        <f t="shared" si="67"/>
        <v>0</v>
      </c>
      <c r="AU102" s="84">
        <f t="shared" si="67"/>
        <v>0</v>
      </c>
      <c r="AV102" s="84">
        <f t="shared" si="67"/>
        <v>0</v>
      </c>
      <c r="AW102" s="84">
        <f t="shared" si="67"/>
        <v>0</v>
      </c>
      <c r="AX102" s="84">
        <f t="shared" si="67"/>
        <v>0</v>
      </c>
      <c r="AY102" s="84">
        <f t="shared" si="67"/>
        <v>0</v>
      </c>
      <c r="AZ102" s="84">
        <f t="shared" si="67"/>
        <v>0</v>
      </c>
      <c r="BA102" s="84">
        <f>BA97-BA101</f>
        <v>0</v>
      </c>
      <c r="BB102" s="84">
        <f t="shared" si="67"/>
        <v>0</v>
      </c>
      <c r="BC102" s="84">
        <f t="shared" si="67"/>
        <v>0</v>
      </c>
      <c r="BD102" s="84">
        <f t="shared" si="67"/>
        <v>0.42000000178813934</v>
      </c>
    </row>
    <row r="103" spans="1:61" ht="18" customHeight="1" x14ac:dyDescent="0.2">
      <c r="A103" s="4"/>
      <c r="D103" s="4">
        <f>D101-D97</f>
        <v>0</v>
      </c>
      <c r="E103" s="4">
        <f t="shared" ref="E103:AE103" si="68">E101-E97</f>
        <v>0</v>
      </c>
      <c r="F103" s="4">
        <f t="shared" si="68"/>
        <v>0</v>
      </c>
      <c r="G103" s="4">
        <f t="shared" si="68"/>
        <v>0</v>
      </c>
      <c r="H103" s="4">
        <f t="shared" si="68"/>
        <v>0</v>
      </c>
      <c r="I103" s="4">
        <f t="shared" si="68"/>
        <v>0</v>
      </c>
      <c r="J103" s="4">
        <f t="shared" si="68"/>
        <v>0</v>
      </c>
      <c r="K103" s="4">
        <f t="shared" si="68"/>
        <v>0</v>
      </c>
      <c r="L103" s="4">
        <f t="shared" si="68"/>
        <v>0</v>
      </c>
      <c r="M103" s="4">
        <f t="shared" si="68"/>
        <v>0</v>
      </c>
      <c r="N103" s="4">
        <f t="shared" si="68"/>
        <v>0</v>
      </c>
      <c r="O103" s="4">
        <f t="shared" si="68"/>
        <v>0</v>
      </c>
      <c r="P103" s="4">
        <f t="shared" si="68"/>
        <v>0</v>
      </c>
      <c r="Q103" s="4">
        <f t="shared" si="68"/>
        <v>0</v>
      </c>
      <c r="R103" s="4">
        <f t="shared" si="68"/>
        <v>0</v>
      </c>
      <c r="S103" s="4">
        <f t="shared" si="68"/>
        <v>0</v>
      </c>
      <c r="T103" s="4">
        <f t="shared" si="68"/>
        <v>0</v>
      </c>
      <c r="U103" s="4">
        <f t="shared" si="68"/>
        <v>0</v>
      </c>
      <c r="V103" s="4">
        <f t="shared" si="68"/>
        <v>0</v>
      </c>
      <c r="W103" s="4">
        <f t="shared" si="68"/>
        <v>0</v>
      </c>
      <c r="X103" s="4">
        <f t="shared" si="68"/>
        <v>0</v>
      </c>
      <c r="Y103" s="4">
        <f t="shared" si="68"/>
        <v>0</v>
      </c>
      <c r="Z103" s="4">
        <f t="shared" si="68"/>
        <v>0</v>
      </c>
      <c r="AA103" s="4">
        <f t="shared" si="68"/>
        <v>0</v>
      </c>
      <c r="AB103" s="4">
        <f t="shared" si="68"/>
        <v>0</v>
      </c>
      <c r="AC103" s="4">
        <f t="shared" si="68"/>
        <v>0</v>
      </c>
      <c r="AD103" s="4">
        <f t="shared" si="68"/>
        <v>0</v>
      </c>
      <c r="AE103" s="4">
        <f t="shared" si="68"/>
        <v>0</v>
      </c>
      <c r="AF103" s="4"/>
      <c r="AJ103" s="4"/>
      <c r="AN103" s="4"/>
      <c r="AR103" s="4"/>
      <c r="AV103" s="4"/>
      <c r="AZ103" s="4"/>
      <c r="BD103" s="4"/>
    </row>
    <row r="104" spans="1:61" ht="18" customHeight="1" x14ac:dyDescent="0.2">
      <c r="E104" s="85"/>
      <c r="F104" s="86"/>
      <c r="G104" s="87"/>
      <c r="J104" s="85"/>
      <c r="K104" s="86"/>
      <c r="L104" s="87"/>
      <c r="N104" s="85"/>
      <c r="O104" s="86"/>
      <c r="P104" s="87"/>
      <c r="R104" s="85"/>
      <c r="S104" s="86"/>
      <c r="T104" s="87"/>
      <c r="V104" s="85"/>
      <c r="W104" s="86"/>
      <c r="X104" s="87"/>
      <c r="Z104" s="85"/>
      <c r="AA104" s="86"/>
      <c r="AB104" s="87"/>
      <c r="AD104" s="85"/>
      <c r="AE104" s="86"/>
      <c r="AF104" s="87"/>
      <c r="AH104" s="85"/>
      <c r="AI104" s="86"/>
      <c r="AJ104" s="87"/>
      <c r="AL104" s="85"/>
      <c r="AM104" s="86"/>
      <c r="AN104" s="87"/>
      <c r="AP104" s="85"/>
      <c r="AQ104" s="86"/>
      <c r="AR104" s="87"/>
      <c r="AT104" s="85"/>
      <c r="AU104" s="86"/>
      <c r="AV104" s="87"/>
      <c r="AX104" s="85"/>
      <c r="AY104" s="86"/>
      <c r="AZ104" s="87"/>
      <c r="BB104" s="85"/>
      <c r="BC104" s="86"/>
      <c r="BD104" s="87"/>
    </row>
    <row r="105" spans="1:61" ht="18" customHeight="1" x14ac:dyDescent="0.2">
      <c r="A105" s="88"/>
      <c r="D105" s="4">
        <f>D101-D48</f>
        <v>46167</v>
      </c>
      <c r="E105" s="4">
        <f t="shared" ref="E105:BI105" si="69">E101-E48</f>
        <v>51473</v>
      </c>
      <c r="F105" s="4">
        <f t="shared" si="69"/>
        <v>97640</v>
      </c>
      <c r="G105" s="4">
        <f t="shared" si="69"/>
        <v>508134.68999999948</v>
      </c>
      <c r="H105" s="4">
        <f t="shared" si="69"/>
        <v>0</v>
      </c>
      <c r="I105" s="4">
        <f t="shared" si="69"/>
        <v>11170</v>
      </c>
      <c r="J105" s="4">
        <f t="shared" si="69"/>
        <v>74040</v>
      </c>
      <c r="K105" s="4">
        <f t="shared" si="69"/>
        <v>85210</v>
      </c>
      <c r="L105" s="4">
        <f t="shared" si="69"/>
        <v>13960.529999998398</v>
      </c>
      <c r="M105" s="4">
        <f t="shared" si="69"/>
        <v>-232650</v>
      </c>
      <c r="N105" s="4">
        <f t="shared" si="69"/>
        <v>305414</v>
      </c>
      <c r="O105" s="4">
        <f t="shared" si="69"/>
        <v>72764</v>
      </c>
      <c r="P105" s="4">
        <f t="shared" si="69"/>
        <v>231065.98999999836</v>
      </c>
      <c r="Q105" s="4">
        <f t="shared" si="69"/>
        <v>11480</v>
      </c>
      <c r="R105" s="4">
        <f t="shared" si="69"/>
        <v>94873</v>
      </c>
      <c r="S105" s="4">
        <f t="shared" si="69"/>
        <v>106353</v>
      </c>
      <c r="T105" s="4">
        <f t="shared" si="69"/>
        <v>110351.63000000268</v>
      </c>
      <c r="U105" s="4">
        <f t="shared" si="69"/>
        <v>11800</v>
      </c>
      <c r="V105" s="4">
        <f t="shared" si="69"/>
        <v>17000</v>
      </c>
      <c r="W105" s="4">
        <f t="shared" si="69"/>
        <v>28800</v>
      </c>
      <c r="X105" s="4">
        <f t="shared" si="69"/>
        <v>22868.279999999329</v>
      </c>
      <c r="Y105" s="4">
        <f t="shared" si="69"/>
        <v>0.24970000237226486</v>
      </c>
      <c r="Z105" s="4">
        <f t="shared" si="69"/>
        <v>77332</v>
      </c>
      <c r="AA105" s="4">
        <f t="shared" si="69"/>
        <v>77332.249700002372</v>
      </c>
      <c r="AB105" s="4">
        <f t="shared" si="69"/>
        <v>141214.31999999844</v>
      </c>
      <c r="AC105" s="4">
        <f t="shared" si="69"/>
        <v>-2179</v>
      </c>
      <c r="AD105" s="4">
        <f t="shared" si="69"/>
        <v>20748</v>
      </c>
      <c r="AE105" s="4">
        <f t="shared" si="69"/>
        <v>18569</v>
      </c>
      <c r="AF105" s="4">
        <f t="shared" si="69"/>
        <v>68401.319999999832</v>
      </c>
      <c r="AG105" s="4">
        <f t="shared" si="69"/>
        <v>-929872</v>
      </c>
      <c r="AH105" s="4">
        <f t="shared" si="69"/>
        <v>565068</v>
      </c>
      <c r="AI105" s="4">
        <f t="shared" si="69"/>
        <v>-369804</v>
      </c>
      <c r="AJ105" s="4">
        <f t="shared" si="69"/>
        <v>-1116170.870000001</v>
      </c>
      <c r="AK105" s="4">
        <f t="shared" si="69"/>
        <v>0</v>
      </c>
      <c r="AL105" s="4">
        <f t="shared" si="69"/>
        <v>0</v>
      </c>
      <c r="AM105" s="4">
        <f t="shared" si="69"/>
        <v>0</v>
      </c>
      <c r="AN105" s="4">
        <f t="shared" si="69"/>
        <v>-54.110000000000582</v>
      </c>
      <c r="AO105" s="4">
        <f t="shared" si="69"/>
        <v>0</v>
      </c>
      <c r="AP105" s="4">
        <f t="shared" si="69"/>
        <v>0</v>
      </c>
      <c r="AQ105" s="4">
        <f t="shared" si="69"/>
        <v>0</v>
      </c>
      <c r="AR105" s="4">
        <f t="shared" si="69"/>
        <v>-17647.609999999986</v>
      </c>
      <c r="AS105" s="4">
        <f t="shared" si="69"/>
        <v>200000</v>
      </c>
      <c r="AT105" s="4">
        <f t="shared" si="69"/>
        <v>166930</v>
      </c>
      <c r="AU105" s="4">
        <f t="shared" si="69"/>
        <v>366930</v>
      </c>
      <c r="AV105" s="4">
        <f t="shared" si="69"/>
        <v>1370003.5999999996</v>
      </c>
      <c r="AW105" s="4">
        <f t="shared" si="69"/>
        <v>0</v>
      </c>
      <c r="AX105" s="4">
        <f t="shared" si="69"/>
        <v>6986</v>
      </c>
      <c r="AY105" s="4">
        <f t="shared" si="69"/>
        <v>6986</v>
      </c>
      <c r="AZ105" s="4">
        <f t="shared" si="69"/>
        <v>33779.150000000023</v>
      </c>
      <c r="BA105" s="4">
        <f t="shared" si="69"/>
        <v>-884083.75029999018</v>
      </c>
      <c r="BB105" s="4">
        <f t="shared" si="69"/>
        <v>1379864</v>
      </c>
      <c r="BC105" s="4">
        <f t="shared" si="69"/>
        <v>495780.24970000982</v>
      </c>
      <c r="BD105" s="4">
        <f t="shared" si="69"/>
        <v>1253082.3599999845</v>
      </c>
      <c r="BE105" s="4">
        <f t="shared" si="69"/>
        <v>0</v>
      </c>
      <c r="BF105" s="4" t="e">
        <f t="shared" si="69"/>
        <v>#VALUE!</v>
      </c>
      <c r="BG105" s="4">
        <f t="shared" si="69"/>
        <v>0</v>
      </c>
      <c r="BH105" s="4">
        <f t="shared" si="69"/>
        <v>0</v>
      </c>
      <c r="BI105" s="4">
        <f t="shared" si="69"/>
        <v>0</v>
      </c>
    </row>
    <row r="106" spans="1:61" ht="18" customHeight="1" x14ac:dyDescent="0.2">
      <c r="A106" s="13"/>
      <c r="B106" s="13"/>
      <c r="C106" s="13"/>
      <c r="D106" s="13"/>
      <c r="E106" s="13"/>
      <c r="F106" s="13"/>
      <c r="I106" s="13"/>
      <c r="J106" s="13"/>
      <c r="K106" s="13"/>
      <c r="M106" s="13"/>
      <c r="N106" s="13"/>
      <c r="O106" s="13"/>
      <c r="Q106" s="13"/>
      <c r="R106" s="13"/>
      <c r="S106" s="13"/>
      <c r="U106" s="13"/>
      <c r="V106" s="13"/>
      <c r="W106" s="13"/>
      <c r="Y106" s="13"/>
      <c r="Z106" s="13"/>
      <c r="AA106" s="13"/>
      <c r="AC106" s="13"/>
      <c r="AD106" s="13"/>
      <c r="AE106" s="13"/>
      <c r="AG106" s="13"/>
      <c r="AH106" s="13"/>
      <c r="AI106" s="13"/>
      <c r="AK106" s="13"/>
      <c r="AL106" s="13"/>
      <c r="AM106" s="13"/>
      <c r="AO106" s="13"/>
      <c r="AP106" s="13"/>
      <c r="AQ106" s="13"/>
      <c r="AS106" s="13"/>
      <c r="AT106" s="13"/>
      <c r="AU106" s="13"/>
      <c r="AW106" s="13"/>
      <c r="AX106" s="13"/>
      <c r="AY106" s="13"/>
      <c r="BA106" s="13"/>
      <c r="BB106" s="13"/>
      <c r="BC106" s="13"/>
    </row>
    <row r="107" spans="1:61" s="93" customFormat="1" ht="23.45" customHeight="1" x14ac:dyDescent="0.2">
      <c r="A107" s="89"/>
      <c r="B107" s="90"/>
      <c r="C107" s="91"/>
      <c r="D107" s="90"/>
      <c r="E107" s="90"/>
      <c r="F107" s="90"/>
      <c r="G107" s="92"/>
      <c r="H107" s="12"/>
      <c r="I107" s="90"/>
      <c r="J107" s="90"/>
      <c r="K107" s="90"/>
      <c r="L107" s="92"/>
      <c r="M107" s="90"/>
      <c r="N107" s="90"/>
      <c r="O107" s="90"/>
      <c r="P107" s="92"/>
      <c r="Q107" s="90"/>
      <c r="R107" s="90"/>
      <c r="S107" s="90"/>
      <c r="T107" s="92"/>
      <c r="U107" s="90"/>
      <c r="V107" s="90"/>
      <c r="W107" s="90"/>
      <c r="X107" s="92"/>
      <c r="Y107" s="90"/>
      <c r="Z107" s="90"/>
      <c r="AA107" s="90"/>
      <c r="AB107" s="92"/>
      <c r="AC107" s="90"/>
      <c r="AD107" s="90"/>
      <c r="AE107" s="90"/>
      <c r="AF107" s="92"/>
      <c r="AG107" s="90"/>
      <c r="AH107" s="90"/>
      <c r="AI107" s="90"/>
      <c r="AJ107" s="92"/>
      <c r="AK107" s="90"/>
      <c r="AL107" s="90"/>
      <c r="AM107" s="90"/>
      <c r="AN107" s="92"/>
      <c r="AO107" s="90"/>
      <c r="AP107" s="90"/>
      <c r="AQ107" s="90"/>
      <c r="AR107" s="92"/>
      <c r="AS107" s="90"/>
      <c r="AT107" s="90"/>
      <c r="AU107" s="90"/>
      <c r="AV107" s="92"/>
      <c r="AW107" s="90"/>
      <c r="AX107" s="90"/>
      <c r="AY107" s="90"/>
      <c r="AZ107" s="92"/>
      <c r="BA107" s="90"/>
      <c r="BB107" s="90"/>
      <c r="BC107" s="90"/>
      <c r="BD107" s="92"/>
    </row>
    <row r="108" spans="1:61" s="93" customFormat="1" ht="25.9" customHeight="1" x14ac:dyDescent="0.2">
      <c r="A108" s="89"/>
      <c r="C108" s="94"/>
      <c r="D108" s="90"/>
      <c r="E108" s="90"/>
      <c r="F108" s="90"/>
      <c r="G108" s="92"/>
      <c r="H108" s="12"/>
      <c r="I108" s="90"/>
      <c r="J108" s="90"/>
      <c r="K108" s="90"/>
      <c r="L108" s="92"/>
      <c r="M108" s="90"/>
      <c r="N108" s="90"/>
      <c r="O108" s="90"/>
      <c r="P108" s="92"/>
      <c r="Q108" s="90"/>
      <c r="R108" s="90"/>
      <c r="S108" s="90"/>
      <c r="T108" s="92"/>
      <c r="U108" s="90"/>
      <c r="V108" s="90"/>
      <c r="W108" s="90"/>
      <c r="X108" s="92"/>
      <c r="Y108" s="90"/>
      <c r="Z108" s="90"/>
      <c r="AA108" s="90"/>
      <c r="AB108" s="92"/>
      <c r="AC108" s="90"/>
      <c r="AD108" s="90"/>
      <c r="AE108" s="90"/>
      <c r="AF108" s="92"/>
      <c r="AG108" s="90"/>
      <c r="AH108" s="90"/>
      <c r="AI108" s="90"/>
      <c r="AJ108" s="92"/>
      <c r="AK108" s="90"/>
      <c r="AL108" s="90"/>
      <c r="AM108" s="90"/>
      <c r="AN108" s="92"/>
      <c r="AO108" s="90"/>
      <c r="AP108" s="90"/>
      <c r="AQ108" s="90"/>
      <c r="AR108" s="92"/>
      <c r="AS108" s="90"/>
      <c r="AT108" s="90"/>
      <c r="AU108" s="90"/>
      <c r="AV108" s="92"/>
      <c r="AW108" s="90"/>
      <c r="AX108" s="90"/>
      <c r="AY108" s="90"/>
      <c r="AZ108" s="92"/>
      <c r="BA108" s="90"/>
      <c r="BB108" s="90"/>
      <c r="BC108" s="90"/>
      <c r="BD108" s="92"/>
    </row>
  </sheetData>
  <mergeCells count="115">
    <mergeCell ref="A97:B97"/>
    <mergeCell ref="A98:B98"/>
    <mergeCell ref="A99:B99"/>
    <mergeCell ref="AS59:AU59"/>
    <mergeCell ref="AV59:AV60"/>
    <mergeCell ref="AW59:AY59"/>
    <mergeCell ref="AZ59:AZ60"/>
    <mergeCell ref="BA59:BC59"/>
    <mergeCell ref="BD59:BD60"/>
    <mergeCell ref="AG59:AI59"/>
    <mergeCell ref="AJ59:AJ60"/>
    <mergeCell ref="AK59:AM59"/>
    <mergeCell ref="AN59:AN60"/>
    <mergeCell ref="AO59:AQ59"/>
    <mergeCell ref="AR59:AR60"/>
    <mergeCell ref="U59:W59"/>
    <mergeCell ref="X59:X60"/>
    <mergeCell ref="Y59:AA59"/>
    <mergeCell ref="AB59:AB60"/>
    <mergeCell ref="AC59:AE59"/>
    <mergeCell ref="AF59:AF60"/>
    <mergeCell ref="I59:K59"/>
    <mergeCell ref="L59:L60"/>
    <mergeCell ref="M59:O59"/>
    <mergeCell ref="P59:P60"/>
    <mergeCell ref="Q59:S59"/>
    <mergeCell ref="T59:T60"/>
    <mergeCell ref="AK58:AM58"/>
    <mergeCell ref="AO58:AQ58"/>
    <mergeCell ref="AS58:AU58"/>
    <mergeCell ref="AW58:AY58"/>
    <mergeCell ref="BA58:BC58"/>
    <mergeCell ref="A59:A61"/>
    <mergeCell ref="B59:B61"/>
    <mergeCell ref="C59:C61"/>
    <mergeCell ref="D59:F59"/>
    <mergeCell ref="G59:G60"/>
    <mergeCell ref="AW57:AZ57"/>
    <mergeCell ref="BA57:BD57"/>
    <mergeCell ref="D58:F58"/>
    <mergeCell ref="I58:K58"/>
    <mergeCell ref="M58:O58"/>
    <mergeCell ref="Q58:S58"/>
    <mergeCell ref="U58:W58"/>
    <mergeCell ref="Y58:AA58"/>
    <mergeCell ref="AC58:AE58"/>
    <mergeCell ref="AG58:AI58"/>
    <mergeCell ref="Y57:AB57"/>
    <mergeCell ref="AC57:AF57"/>
    <mergeCell ref="AG57:AJ57"/>
    <mergeCell ref="AK57:AN57"/>
    <mergeCell ref="AO57:AR57"/>
    <mergeCell ref="AS57:AV57"/>
    <mergeCell ref="A47:B47"/>
    <mergeCell ref="D57:G57"/>
    <mergeCell ref="I57:L57"/>
    <mergeCell ref="M57:P57"/>
    <mergeCell ref="Q57:T57"/>
    <mergeCell ref="U57:X57"/>
    <mergeCell ref="AV4:AV5"/>
    <mergeCell ref="AW4:AY4"/>
    <mergeCell ref="AZ4:AZ5"/>
    <mergeCell ref="BA4:BC4"/>
    <mergeCell ref="BD4:BD5"/>
    <mergeCell ref="A46:B46"/>
    <mergeCell ref="AJ4:AJ5"/>
    <mergeCell ref="AK4:AM4"/>
    <mergeCell ref="AN4:AN5"/>
    <mergeCell ref="AO4:AQ4"/>
    <mergeCell ref="AR4:AR5"/>
    <mergeCell ref="AS4:AU4"/>
    <mergeCell ref="X4:X5"/>
    <mergeCell ref="Y4:AA4"/>
    <mergeCell ref="AB4:AB5"/>
    <mergeCell ref="AC4:AE4"/>
    <mergeCell ref="AF4:AF5"/>
    <mergeCell ref="AG4:AI4"/>
    <mergeCell ref="L4:L5"/>
    <mergeCell ref="M4:O4"/>
    <mergeCell ref="P4:P5"/>
    <mergeCell ref="Q4:S4"/>
    <mergeCell ref="T4:T5"/>
    <mergeCell ref="U4:W4"/>
    <mergeCell ref="AO3:AQ3"/>
    <mergeCell ref="AS3:AU3"/>
    <mergeCell ref="AW3:AY3"/>
    <mergeCell ref="BA3:BC3"/>
    <mergeCell ref="A4:A6"/>
    <mergeCell ref="B4:B6"/>
    <mergeCell ref="C4:C6"/>
    <mergeCell ref="D4:F4"/>
    <mergeCell ref="G4:G5"/>
    <mergeCell ref="I4:K4"/>
    <mergeCell ref="BA2:BD2"/>
    <mergeCell ref="D3:F3"/>
    <mergeCell ref="I3:K3"/>
    <mergeCell ref="M3:O3"/>
    <mergeCell ref="Q3:S3"/>
    <mergeCell ref="U3:W3"/>
    <mergeCell ref="Y3:AA3"/>
    <mergeCell ref="AC3:AE3"/>
    <mergeCell ref="AG3:AI3"/>
    <mergeCell ref="AK3:AM3"/>
    <mergeCell ref="AC2:AF2"/>
    <mergeCell ref="AG2:AJ2"/>
    <mergeCell ref="AK2:AN2"/>
    <mergeCell ref="AO2:AR2"/>
    <mergeCell ref="AS2:AV2"/>
    <mergeCell ref="AW2:AZ2"/>
    <mergeCell ref="D2:G2"/>
    <mergeCell ref="I2:L2"/>
    <mergeCell ref="M2:P2"/>
    <mergeCell ref="Q2:T2"/>
    <mergeCell ref="U2:X2"/>
    <mergeCell ref="Y2:AB2"/>
  </mergeCells>
  <pageMargins left="0.70866141732283472" right="0.70866141732283472" top="0.74803149606299213" bottom="0.74803149606299213" header="0.31496062992125984" footer="0.31496062992125984"/>
  <pageSetup paperSize="8" scale="50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návrh </vt:lpstr>
      <vt:lpstr>Hárok2</vt:lpstr>
      <vt:lpstr>Hárok3</vt:lpstr>
      <vt:lpstr>Hárok1</vt:lpstr>
      <vt:lpstr>'návrh '!Názvy_tlače</vt:lpstr>
      <vt:lpstr>Hárok2!Oblasť_tlače</vt:lpstr>
      <vt:lpstr>'návrh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mihalikova</dc:creator>
  <cp:lastModifiedBy>Admin</cp:lastModifiedBy>
  <cp:lastPrinted>2019-06-04T11:28:55Z</cp:lastPrinted>
  <dcterms:created xsi:type="dcterms:W3CDTF">2014-06-03T18:43:06Z</dcterms:created>
  <dcterms:modified xsi:type="dcterms:W3CDTF">2019-06-04T11:55:34Z</dcterms:modified>
</cp:coreProperties>
</file>