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nekova\Documents\Materiály predkladané rektorom na AS\27.06.2022 AS STU\"/>
    </mc:Choice>
  </mc:AlternateContent>
  <bookViews>
    <workbookView xWindow="0" yWindow="0" windowWidth="28800" windowHeight="12300" tabRatio="895" firstSheet="5" activeTab="21"/>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 sheetId="204" r:id="rId10"/>
    <sheet name="T6-Zamestnanci a mzdy" sheetId="165" r:id="rId11"/>
    <sheet name="T6a-Zamestnanci_a_mzdy (žen (2" sheetId="167" r:id="rId12"/>
    <sheet name="T7_Doktorandi " sheetId="159" r:id="rId13"/>
    <sheet name="T8-Soc_štipendiá" sheetId="207" r:id="rId14"/>
    <sheet name="T8a-Teh_štipendiá" sheetId="164" r:id="rId15"/>
    <sheet name="T9_ŠD_vrátane dodatkov" sheetId="208" r:id="rId16"/>
    <sheet name="T10-ŠJ " sheetId="146" r:id="rId17"/>
    <sheet name="T11-Zdroje KV" sheetId="90" r:id="rId18"/>
    <sheet name="T12-KV" sheetId="91" r:id="rId19"/>
    <sheet name="T13-Fondy" sheetId="145" r:id="rId20"/>
    <sheet name="T16 - Štruktúra hotovosti" sheetId="64" r:id="rId21"/>
    <sheet name="T17-Dotácie zo ŠF EU-nová" sheetId="160" r:id="rId22"/>
    <sheet name="T18-ostatné dotácie z kap MŠ SR" sheetId="61" r:id="rId23"/>
    <sheet name="T19-Štip_ z vlastných " sheetId="144" r:id="rId24"/>
    <sheet name="T20_motivačné štipendiá_nová" sheetId="157" r:id="rId25"/>
    <sheet name="T21-štruktúra_384" sheetId="97" r:id="rId26"/>
    <sheet name="T22_Výnosy_soc_oblasť" sheetId="133" r:id="rId27"/>
    <sheet name="T23_Náklady_soc_oblasť" sheetId="134" r:id="rId28"/>
    <sheet name="T24__Aktíva" sheetId="135" state="hidden" r:id="rId29"/>
  </sheets>
  <externalReferences>
    <externalReference r:id="rId30"/>
  </externalReferences>
  <definedNames>
    <definedName name="_kmp1" localSheetId="21">#REF!</definedName>
    <definedName name="_kmp1" localSheetId="7">#REF!</definedName>
    <definedName name="_kmp1" localSheetId="9">#REF!</definedName>
    <definedName name="_kmp1" localSheetId="11">#REF!</definedName>
    <definedName name="_kmp1" localSheetId="10">#REF!</definedName>
    <definedName name="_kmp1" localSheetId="12">#REF!</definedName>
    <definedName name="_kmp1" localSheetId="14">#REF!</definedName>
    <definedName name="_kmp1" localSheetId="13">#REF!</definedName>
    <definedName name="_kmp1" localSheetId="15">#REF!</definedName>
    <definedName name="_kmp1">#REF!</definedName>
    <definedName name="_kmp2" localSheetId="21">#REF!</definedName>
    <definedName name="_kmp2" localSheetId="9">#REF!</definedName>
    <definedName name="_kmp2" localSheetId="11">#REF!</definedName>
    <definedName name="_kmp2" localSheetId="10">#REF!</definedName>
    <definedName name="_kmp2" localSheetId="12">#REF!</definedName>
    <definedName name="_kmp2" localSheetId="14">#REF!</definedName>
    <definedName name="_kmp2" localSheetId="13">#REF!</definedName>
    <definedName name="_kmp2" localSheetId="15">#REF!</definedName>
    <definedName name="_kmp2">#REF!</definedName>
    <definedName name="_kmt1" localSheetId="21">#REF!</definedName>
    <definedName name="_kmt1" localSheetId="9">#REF!</definedName>
    <definedName name="_kmt1" localSheetId="11">#REF!</definedName>
    <definedName name="_kmt1" localSheetId="10">#REF!</definedName>
    <definedName name="_kmt1" localSheetId="12">#REF!</definedName>
    <definedName name="_kmt1" localSheetId="14">#REF!</definedName>
    <definedName name="_kmt1" localSheetId="13">#REF!</definedName>
    <definedName name="_kmt1" localSheetId="15">#REF!</definedName>
    <definedName name="_kmt1">#REF!</definedName>
    <definedName name="_T1" localSheetId="21">#REF!</definedName>
    <definedName name="_T1" localSheetId="9">#REF!</definedName>
    <definedName name="_T1" localSheetId="11">#REF!</definedName>
    <definedName name="_T1" localSheetId="10">#REF!</definedName>
    <definedName name="_T1" localSheetId="12">#REF!</definedName>
    <definedName name="_T1" localSheetId="14">#REF!</definedName>
    <definedName name="_T1" localSheetId="13">#REF!</definedName>
    <definedName name="_T1" localSheetId="15">#REF!</definedName>
    <definedName name="_T1">#REF!</definedName>
    <definedName name="_wd1" localSheetId="24">[1]vahy!$B$1</definedName>
    <definedName name="_wd1">[1]vahy!$B$1</definedName>
    <definedName name="_wd3" localSheetId="24">[1]vahy!$B$3</definedName>
    <definedName name="_wd3">[1]vahy!$B$3</definedName>
    <definedName name="_we1" localSheetId="24">[1]vahy!$B$2</definedName>
    <definedName name="_we1">[1]vahy!$B$2</definedName>
    <definedName name="_we3" localSheetId="24">[1]vahy!$B$4</definedName>
    <definedName name="_we3">[1]vahy!$B$4</definedName>
    <definedName name="aaa" hidden="1">3</definedName>
    <definedName name="denní" localSheetId="21">#REF!</definedName>
    <definedName name="denní" localSheetId="7">#REF!</definedName>
    <definedName name="denní" localSheetId="9">#REF!</definedName>
    <definedName name="denní" localSheetId="11">#REF!</definedName>
    <definedName name="denní" localSheetId="10">#REF!</definedName>
    <definedName name="denní" localSheetId="12">#REF!</definedName>
    <definedName name="denní" localSheetId="14">#REF!</definedName>
    <definedName name="denní" localSheetId="13">#REF!</definedName>
    <definedName name="denní" localSheetId="15">#REF!</definedName>
    <definedName name="denní">#REF!</definedName>
    <definedName name="dokpo" localSheetId="21">#REF!</definedName>
    <definedName name="dokpo" localSheetId="9">#REF!</definedName>
    <definedName name="dokpo" localSheetId="11">#REF!</definedName>
    <definedName name="dokpo" localSheetId="10">#REF!</definedName>
    <definedName name="dokpo" localSheetId="12">#REF!</definedName>
    <definedName name="dokpo" localSheetId="14">#REF!</definedName>
    <definedName name="dokpo" localSheetId="13">#REF!</definedName>
    <definedName name="dokpo" localSheetId="15">#REF!</definedName>
    <definedName name="dokpo">#REF!</definedName>
    <definedName name="dokpred" localSheetId="21">#REF!</definedName>
    <definedName name="dokpred" localSheetId="9">#REF!</definedName>
    <definedName name="dokpred" localSheetId="11">#REF!</definedName>
    <definedName name="dokpred" localSheetId="10">#REF!</definedName>
    <definedName name="dokpred" localSheetId="12">#REF!</definedName>
    <definedName name="dokpred" localSheetId="14">#REF!</definedName>
    <definedName name="dokpred" localSheetId="13">#REF!</definedName>
    <definedName name="dokpred" localSheetId="15">#REF!</definedName>
    <definedName name="dokpred">#REF!</definedName>
    <definedName name="druhý" localSheetId="21">#REF!</definedName>
    <definedName name="druhý" localSheetId="9">#REF!</definedName>
    <definedName name="druhý" localSheetId="11">#REF!</definedName>
    <definedName name="druhý" localSheetId="10">#REF!</definedName>
    <definedName name="druhý" localSheetId="12">#REF!</definedName>
    <definedName name="druhý" localSheetId="14">#REF!</definedName>
    <definedName name="druhý" localSheetId="13">#REF!</definedName>
    <definedName name="druhý" localSheetId="15">#REF!</definedName>
    <definedName name="druhý">#REF!</definedName>
    <definedName name="exterdruhý" localSheetId="21">#REF!</definedName>
    <definedName name="exterdruhý" localSheetId="9">#REF!</definedName>
    <definedName name="exterdruhý" localSheetId="11">#REF!</definedName>
    <definedName name="exterdruhý" localSheetId="10">#REF!</definedName>
    <definedName name="exterdruhý" localSheetId="12">#REF!</definedName>
    <definedName name="exterdruhý" localSheetId="14">#REF!</definedName>
    <definedName name="exterdruhý" localSheetId="13">#REF!</definedName>
    <definedName name="exterdruhý" localSheetId="15">#REF!</definedName>
    <definedName name="exterdruhý">#REF!</definedName>
    <definedName name="externeplat" localSheetId="21">#REF!</definedName>
    <definedName name="externeplat" localSheetId="9">#REF!</definedName>
    <definedName name="externeplat" localSheetId="11">#REF!</definedName>
    <definedName name="externeplat" localSheetId="10">#REF!</definedName>
    <definedName name="externeplat" localSheetId="12">#REF!</definedName>
    <definedName name="externeplat" localSheetId="14">#REF!</definedName>
    <definedName name="externeplat" localSheetId="13">#REF!</definedName>
    <definedName name="externeplat" localSheetId="15">#REF!</definedName>
    <definedName name="externeplat">#REF!</definedName>
    <definedName name="exterplat" localSheetId="21">#REF!</definedName>
    <definedName name="exterplat" localSheetId="9">#REF!</definedName>
    <definedName name="exterplat" localSheetId="11">#REF!</definedName>
    <definedName name="exterplat" localSheetId="10">#REF!</definedName>
    <definedName name="exterplat" localSheetId="12">#REF!</definedName>
    <definedName name="exterplat" localSheetId="14">#REF!</definedName>
    <definedName name="exterplat" localSheetId="13">#REF!</definedName>
    <definedName name="exterplat" localSheetId="15">#REF!</definedName>
    <definedName name="exterplat">#REF!</definedName>
    <definedName name="KKS_doc" localSheetId="21">#REF!</definedName>
    <definedName name="KKS_doc" localSheetId="9">#REF!</definedName>
    <definedName name="KKS_doc" localSheetId="11">#REF!</definedName>
    <definedName name="KKS_doc" localSheetId="10">#REF!</definedName>
    <definedName name="KKS_doc" localSheetId="12">#REF!</definedName>
    <definedName name="KKS_doc" localSheetId="14">#REF!</definedName>
    <definedName name="KKS_doc" localSheetId="13">#REF!</definedName>
    <definedName name="KKS_doc" localSheetId="15">#REF!</definedName>
    <definedName name="KKS_doc">#REF!</definedName>
    <definedName name="KKS_ost" localSheetId="21">#REF!</definedName>
    <definedName name="KKS_ost" localSheetId="9">#REF!</definedName>
    <definedName name="KKS_ost" localSheetId="11">#REF!</definedName>
    <definedName name="KKS_ost" localSheetId="10">#REF!</definedName>
    <definedName name="KKS_ost" localSheetId="12">#REF!</definedName>
    <definedName name="KKS_ost" localSheetId="14">#REF!</definedName>
    <definedName name="KKS_ost" localSheetId="13">#REF!</definedName>
    <definedName name="KKS_ost" localSheetId="15">#REF!</definedName>
    <definedName name="KKS_ost">#REF!</definedName>
    <definedName name="KKS_phd" localSheetId="21">#REF!</definedName>
    <definedName name="KKS_phd" localSheetId="9">#REF!</definedName>
    <definedName name="KKS_phd" localSheetId="11">#REF!</definedName>
    <definedName name="KKS_phd" localSheetId="10">#REF!</definedName>
    <definedName name="KKS_phd" localSheetId="12">#REF!</definedName>
    <definedName name="KKS_phd" localSheetId="14">#REF!</definedName>
    <definedName name="KKS_phd" localSheetId="13">#REF!</definedName>
    <definedName name="KKS_phd" localSheetId="15">#REF!</definedName>
    <definedName name="KKS_phd">#REF!</definedName>
    <definedName name="KKS_prof" localSheetId="21">#REF!</definedName>
    <definedName name="KKS_prof" localSheetId="9">#REF!</definedName>
    <definedName name="KKS_prof" localSheetId="11">#REF!</definedName>
    <definedName name="KKS_prof" localSheetId="10">#REF!</definedName>
    <definedName name="KKS_prof" localSheetId="12">#REF!</definedName>
    <definedName name="KKS_prof" localSheetId="14">#REF!</definedName>
    <definedName name="KKS_prof" localSheetId="13">#REF!</definedName>
    <definedName name="KKS_prof" localSheetId="15">#REF!</definedName>
    <definedName name="KKS_prof">#REF!</definedName>
    <definedName name="koef_gm_mzdy" localSheetId="21">#REF!</definedName>
    <definedName name="koef_gm_mzdy" localSheetId="9">#REF!</definedName>
    <definedName name="koef_gm_mzdy" localSheetId="11">#REF!</definedName>
    <definedName name="koef_gm_mzdy" localSheetId="10">#REF!</definedName>
    <definedName name="koef_gm_mzdy" localSheetId="12">#REF!</definedName>
    <definedName name="koef_gm_mzdy" localSheetId="14">#REF!</definedName>
    <definedName name="koef_gm_mzdy" localSheetId="13">#REF!</definedName>
    <definedName name="koef_gm_mzdy" localSheetId="15">#REF!</definedName>
    <definedName name="koef_gm_mzdy">#REF!</definedName>
    <definedName name="koef_kpn" localSheetId="21">#REF!</definedName>
    <definedName name="koef_kpn" localSheetId="9">#REF!</definedName>
    <definedName name="koef_kpn" localSheetId="11">#REF!</definedName>
    <definedName name="koef_kpn" localSheetId="10">#REF!</definedName>
    <definedName name="koef_kpn" localSheetId="12">#REF!</definedName>
    <definedName name="koef_kpn" localSheetId="14">#REF!</definedName>
    <definedName name="koef_kpn" localSheetId="13">#REF!</definedName>
    <definedName name="koef_kpn" localSheetId="15">#REF!</definedName>
    <definedName name="koef_kpn">#REF!</definedName>
    <definedName name="koef_prer_nad_gm_mzdy" localSheetId="21">#REF!</definedName>
    <definedName name="koef_prer_nad_gm_mzdy" localSheetId="9">#REF!</definedName>
    <definedName name="koef_prer_nad_gm_mzdy" localSheetId="11">#REF!</definedName>
    <definedName name="koef_prer_nad_gm_mzdy" localSheetId="10">#REF!</definedName>
    <definedName name="koef_prer_nad_gm_mzdy" localSheetId="12">#REF!</definedName>
    <definedName name="koef_prer_nad_gm_mzdy" localSheetId="14">#REF!</definedName>
    <definedName name="koef_prer_nad_gm_mzdy" localSheetId="13">#REF!</definedName>
    <definedName name="koef_prer_nad_gm_mzdy" localSheetId="15">#REF!</definedName>
    <definedName name="koef_prer_nad_gm_mzdy">#REF!</definedName>
    <definedName name="koef_PV" localSheetId="21">#REF!</definedName>
    <definedName name="koef_PV" localSheetId="9">#REF!</definedName>
    <definedName name="koef_PV" localSheetId="11">#REF!</definedName>
    <definedName name="koef_PV" localSheetId="10">#REF!</definedName>
    <definedName name="koef_PV" localSheetId="12">#REF!</definedName>
    <definedName name="koef_PV" localSheetId="14">#REF!</definedName>
    <definedName name="koef_PV" localSheetId="13">#REF!</definedName>
    <definedName name="koef_PV" localSheetId="15">#REF!</definedName>
    <definedName name="koef_PV">#REF!</definedName>
    <definedName name="koef_udr_kat1" localSheetId="21">#REF!</definedName>
    <definedName name="koef_udr_kat1" localSheetId="9">#REF!</definedName>
    <definedName name="koef_udr_kat1" localSheetId="11">#REF!</definedName>
    <definedName name="koef_udr_kat1" localSheetId="10">#REF!</definedName>
    <definedName name="koef_udr_kat1" localSheetId="12">#REF!</definedName>
    <definedName name="koef_udr_kat1" localSheetId="14">#REF!</definedName>
    <definedName name="koef_udr_kat1" localSheetId="13">#REF!</definedName>
    <definedName name="koef_udr_kat1" localSheetId="15">#REF!</definedName>
    <definedName name="koef_udr_kat1">#REF!</definedName>
    <definedName name="koef_udr_kat2" localSheetId="21">#REF!</definedName>
    <definedName name="koef_udr_kat2" localSheetId="9">#REF!</definedName>
    <definedName name="koef_udr_kat2" localSheetId="11">#REF!</definedName>
    <definedName name="koef_udr_kat2" localSheetId="10">#REF!</definedName>
    <definedName name="koef_udr_kat2" localSheetId="12">#REF!</definedName>
    <definedName name="koef_udr_kat2" localSheetId="14">#REF!</definedName>
    <definedName name="koef_udr_kat2" localSheetId="13">#REF!</definedName>
    <definedName name="koef_udr_kat2" localSheetId="15">#REF!</definedName>
    <definedName name="koef_udr_kat2">#REF!</definedName>
    <definedName name="koef_udr_kat3" localSheetId="21">#REF!</definedName>
    <definedName name="koef_udr_kat3" localSheetId="9">#REF!</definedName>
    <definedName name="koef_udr_kat3" localSheetId="11">#REF!</definedName>
    <definedName name="koef_udr_kat3" localSheetId="10">#REF!</definedName>
    <definedName name="koef_udr_kat3" localSheetId="12">#REF!</definedName>
    <definedName name="koef_udr_kat3" localSheetId="14">#REF!</definedName>
    <definedName name="koef_udr_kat3" localSheetId="13">#REF!</definedName>
    <definedName name="koef_udr_kat3" localSheetId="15">#REF!</definedName>
    <definedName name="koef_udr_kat3">#REF!</definedName>
    <definedName name="koef_VV" localSheetId="21">#REF!</definedName>
    <definedName name="koef_VV" localSheetId="9">#REF!</definedName>
    <definedName name="koef_VV" localSheetId="11">#REF!</definedName>
    <definedName name="koef_VV" localSheetId="10">#REF!</definedName>
    <definedName name="koef_VV" localSheetId="12">#REF!</definedName>
    <definedName name="koef_VV" localSheetId="14">#REF!</definedName>
    <definedName name="koef_VV" localSheetId="13">#REF!</definedName>
    <definedName name="koef_VV" localSheetId="15">#REF!</definedName>
    <definedName name="koef_VV">#REF!</definedName>
    <definedName name="kpn_ca_do" localSheetId="21">#REF!</definedName>
    <definedName name="kpn_ca_do" localSheetId="9">#REF!</definedName>
    <definedName name="kpn_ca_do" localSheetId="11">#REF!</definedName>
    <definedName name="kpn_ca_do" localSheetId="10">#REF!</definedName>
    <definedName name="kpn_ca_do" localSheetId="12">#REF!</definedName>
    <definedName name="kpn_ca_do" localSheetId="14">#REF!</definedName>
    <definedName name="kpn_ca_do" localSheetId="13">#REF!</definedName>
    <definedName name="kpn_ca_do" localSheetId="15">#REF!</definedName>
    <definedName name="kpn_ca_do">#REF!</definedName>
    <definedName name="kpn_ca_nad" localSheetId="21">#REF!</definedName>
    <definedName name="kpn_ca_nad" localSheetId="9">#REF!</definedName>
    <definedName name="kpn_ca_nad" localSheetId="11">#REF!</definedName>
    <definedName name="kpn_ca_nad" localSheetId="10">#REF!</definedName>
    <definedName name="kpn_ca_nad" localSheetId="12">#REF!</definedName>
    <definedName name="kpn_ca_nad" localSheetId="14">#REF!</definedName>
    <definedName name="kpn_ca_nad" localSheetId="13">#REF!</definedName>
    <definedName name="kpn_ca_nad" localSheetId="15">#REF!</definedName>
    <definedName name="kpn_ca_nad">#REF!</definedName>
    <definedName name="kzk" localSheetId="21">#REF!</definedName>
    <definedName name="kzk" localSheetId="9">#REF!</definedName>
    <definedName name="kzk" localSheetId="11">#REF!</definedName>
    <definedName name="kzk" localSheetId="10">#REF!</definedName>
    <definedName name="kzk" localSheetId="12">#REF!</definedName>
    <definedName name="kzk" localSheetId="14">#REF!</definedName>
    <definedName name="kzk" localSheetId="13">#REF!</definedName>
    <definedName name="kzk" localSheetId="15">#REF!</definedName>
    <definedName name="kzk">#REF!</definedName>
    <definedName name="kzspp" localSheetId="21">#REF!</definedName>
    <definedName name="kzspp" localSheetId="9">#REF!</definedName>
    <definedName name="kzspp" localSheetId="11">#REF!</definedName>
    <definedName name="kzspp" localSheetId="10">#REF!</definedName>
    <definedName name="kzspp" localSheetId="12">#REF!</definedName>
    <definedName name="kzspp" localSheetId="14">#REF!</definedName>
    <definedName name="kzspp" localSheetId="13">#REF!</definedName>
    <definedName name="kzspp" localSheetId="15">#REF!</definedName>
    <definedName name="kzspp">#REF!</definedName>
    <definedName name="nefinanc">1</definedName>
    <definedName name="_xlnm.Print_Area" localSheetId="0">Obsah!$A$1:$Q$27</definedName>
    <definedName name="_xlnm.Print_Area" localSheetId="3">Súvzťažnosti!$A$1:$D$43</definedName>
    <definedName name="_xlnm.Print_Area" localSheetId="16">'T10-ŠJ '!$A$1:$D$26</definedName>
    <definedName name="_xlnm.Print_Area" localSheetId="17">'T11-Zdroje KV'!$A$1:$D$23</definedName>
    <definedName name="_xlnm.Print_Area" localSheetId="18">'T12-KV'!$A$1:$I$23</definedName>
    <definedName name="_xlnm.Print_Area" localSheetId="19">'T13-Fondy'!$A$1:$N$26</definedName>
    <definedName name="_xlnm.Print_Area" localSheetId="20">'T16 - Štruktúra hotovosti'!$A$1:$D$24</definedName>
    <definedName name="_xlnm.Print_Area" localSheetId="21">'T17-Dotácie zo ŠF EU-nová'!$A$1:$H$35</definedName>
    <definedName name="_xlnm.Print_Area" localSheetId="22">'T18-ostatné dotácie z kap MŠ SR'!$A$1:$E$18</definedName>
    <definedName name="_xlnm.Print_Area" localSheetId="23">'T19-Štip_ z vlastných '!$A$1:$F$29</definedName>
    <definedName name="_xlnm.Print_Area" localSheetId="5">'T1-Dotácie podľa DZ'!$A$1:$F$22</definedName>
    <definedName name="_xlnm.Print_Area" localSheetId="24">'T20_motivačné štipendiá_nová'!$A$1:$F$14</definedName>
    <definedName name="_xlnm.Print_Area" localSheetId="25">'T21-štruktúra_384'!$A$1:$M$9</definedName>
    <definedName name="_xlnm.Print_Area" localSheetId="26">T22_Výnosy_soc_oblasť!$A$1:$F$44</definedName>
    <definedName name="_xlnm.Print_Area" localSheetId="27">T23_Náklady_soc_oblasť!$A$1:$F$42</definedName>
    <definedName name="_xlnm.Print_Area" localSheetId="7">'T3-Výnosy'!$A$1:$H$74</definedName>
    <definedName name="_xlnm.Print_Area" localSheetId="8">'T4-Výnosy zo školného'!$A$1:$D$20</definedName>
    <definedName name="_xlnm.Print_Area" localSheetId="9">'T5 - Analýza nákladov '!$A$1:$H$105</definedName>
    <definedName name="_xlnm.Print_Area" localSheetId="11">'T6a-Zamestnanci_a_mzdy (žen (2'!$A$1:$O$37</definedName>
    <definedName name="_xlnm.Print_Area" localSheetId="12">'T7_Doktorandi '!$A$1:$E$8</definedName>
    <definedName name="_xlnm.Print_Area" localSheetId="14">'T8a-Teh_štipendiá'!$A$1:$F$14</definedName>
    <definedName name="_xlnm.Print_Area" localSheetId="13">'T8-Soc_štipendiá'!$A$1:$F$15</definedName>
    <definedName name="_xlnm.Print_Area" localSheetId="15">'T9_ŠD_vrátane dodatkov'!$A$1:$F$21</definedName>
    <definedName name="_xlnm.Print_Area" localSheetId="2">Vysvetlivky!$A$1:$B$96</definedName>
    <definedName name="pocet_jedal" localSheetId="21">#REF!</definedName>
    <definedName name="pocet_jedal" localSheetId="9">#REF!</definedName>
    <definedName name="pocet_jedal" localSheetId="11">#REF!</definedName>
    <definedName name="pocet_jedal" localSheetId="10">#REF!</definedName>
    <definedName name="pocet_jedal" localSheetId="12">#REF!</definedName>
    <definedName name="pocet_jedal" localSheetId="14">#REF!</definedName>
    <definedName name="pocet_jedal" localSheetId="13">#REF!</definedName>
    <definedName name="pocet_jedal" localSheetId="15">#REF!</definedName>
    <definedName name="pocet_jedal">#REF!</definedName>
    <definedName name="podiel" localSheetId="21">#REF!</definedName>
    <definedName name="podiel" localSheetId="9">#REF!</definedName>
    <definedName name="podiel" localSheetId="11">#REF!</definedName>
    <definedName name="podiel" localSheetId="10">#REF!</definedName>
    <definedName name="podiel" localSheetId="12">#REF!</definedName>
    <definedName name="podiel" localSheetId="14">#REF!</definedName>
    <definedName name="podiel" localSheetId="13">#REF!</definedName>
    <definedName name="podiel" localSheetId="15">#REF!</definedName>
    <definedName name="podiel">#REF!</definedName>
    <definedName name="poistné" localSheetId="21">#REF!</definedName>
    <definedName name="poistné" localSheetId="9">#REF!</definedName>
    <definedName name="poistné" localSheetId="11">#REF!</definedName>
    <definedName name="poistné" localSheetId="10">#REF!</definedName>
    <definedName name="poistné" localSheetId="12">#REF!</definedName>
    <definedName name="poistné" localSheetId="14">#REF!</definedName>
    <definedName name="poistné" localSheetId="13">#REF!</definedName>
    <definedName name="poistné" localSheetId="15">#REF!</definedName>
    <definedName name="poistné">#REF!</definedName>
    <definedName name="Pp_DrŠ_exist" localSheetId="21">#REF!</definedName>
    <definedName name="Pp_DrŠ_exist" localSheetId="9">#REF!</definedName>
    <definedName name="Pp_DrŠ_exist" localSheetId="11">#REF!</definedName>
    <definedName name="Pp_DrŠ_exist" localSheetId="10">#REF!</definedName>
    <definedName name="Pp_DrŠ_exist" localSheetId="12">#REF!</definedName>
    <definedName name="Pp_DrŠ_exist" localSheetId="14">#REF!</definedName>
    <definedName name="Pp_DrŠ_exist" localSheetId="13">#REF!</definedName>
    <definedName name="Pp_DrŠ_exist" localSheetId="15">#REF!</definedName>
    <definedName name="Pp_DrŠ_exist">#REF!</definedName>
    <definedName name="Pp_DrŠ_noví" localSheetId="21">#REF!</definedName>
    <definedName name="Pp_DrŠ_noví" localSheetId="9">#REF!</definedName>
    <definedName name="Pp_DrŠ_noví" localSheetId="11">#REF!</definedName>
    <definedName name="Pp_DrŠ_noví" localSheetId="10">#REF!</definedName>
    <definedName name="Pp_DrŠ_noví" localSheetId="12">#REF!</definedName>
    <definedName name="Pp_DrŠ_noví" localSheetId="14">#REF!</definedName>
    <definedName name="Pp_DrŠ_noví" localSheetId="13">#REF!</definedName>
    <definedName name="Pp_DrŠ_noví" localSheetId="15">#REF!</definedName>
    <definedName name="Pp_DrŠ_noví">#REF!</definedName>
    <definedName name="Pp_DrŠ_spolu" localSheetId="21">#REF!</definedName>
    <definedName name="Pp_DrŠ_spolu" localSheetId="9">#REF!</definedName>
    <definedName name="Pp_DrŠ_spolu" localSheetId="11">#REF!</definedName>
    <definedName name="Pp_DrŠ_spolu" localSheetId="10">#REF!</definedName>
    <definedName name="Pp_DrŠ_spolu" localSheetId="12">#REF!</definedName>
    <definedName name="Pp_DrŠ_spolu" localSheetId="14">#REF!</definedName>
    <definedName name="Pp_DrŠ_spolu" localSheetId="13">#REF!</definedName>
    <definedName name="Pp_DrŠ_spolu" localSheetId="15">#REF!</definedName>
    <definedName name="Pp_DrŠ_spolu">#REF!</definedName>
    <definedName name="Pp_klinické_TaS" localSheetId="21">#REF!</definedName>
    <definedName name="Pp_klinické_TaS" localSheetId="9">#REF!</definedName>
    <definedName name="Pp_klinické_TaS" localSheetId="11">#REF!</definedName>
    <definedName name="Pp_klinické_TaS" localSheetId="10">#REF!</definedName>
    <definedName name="Pp_klinické_TaS" localSheetId="12">#REF!</definedName>
    <definedName name="Pp_klinické_TaS" localSheetId="14">#REF!</definedName>
    <definedName name="Pp_klinické_TaS" localSheetId="13">#REF!</definedName>
    <definedName name="Pp_klinické_TaS" localSheetId="15">#REF!</definedName>
    <definedName name="Pp_klinické_TaS">#REF!</definedName>
    <definedName name="Pp_klinické_TaS_rozpísaný" localSheetId="21">#REF!</definedName>
    <definedName name="Pp_klinické_TaS_rozpísaný" localSheetId="9">#REF!</definedName>
    <definedName name="Pp_klinické_TaS_rozpísaný" localSheetId="11">#REF!</definedName>
    <definedName name="Pp_klinické_TaS_rozpísaný" localSheetId="10">#REF!</definedName>
    <definedName name="Pp_klinické_TaS_rozpísaný" localSheetId="12">#REF!</definedName>
    <definedName name="Pp_klinické_TaS_rozpísaný" localSheetId="14">#REF!</definedName>
    <definedName name="Pp_klinické_TaS_rozpísaný" localSheetId="13">#REF!</definedName>
    <definedName name="Pp_klinické_TaS_rozpísaný" localSheetId="15">#REF!</definedName>
    <definedName name="Pp_klinické_TaS_rozpísaný">#REF!</definedName>
    <definedName name="Pp_Rozvoj_BD" localSheetId="21">#REF!</definedName>
    <definedName name="Pp_Rozvoj_BD" localSheetId="9">#REF!</definedName>
    <definedName name="Pp_Rozvoj_BD" localSheetId="11">#REF!</definedName>
    <definedName name="Pp_Rozvoj_BD" localSheetId="10">#REF!</definedName>
    <definedName name="Pp_Rozvoj_BD" localSheetId="12">#REF!</definedName>
    <definedName name="Pp_Rozvoj_BD" localSheetId="14">#REF!</definedName>
    <definedName name="Pp_Rozvoj_BD" localSheetId="13">#REF!</definedName>
    <definedName name="Pp_Rozvoj_BD" localSheetId="15">#REF!</definedName>
    <definedName name="Pp_Rozvoj_BD">#REF!</definedName>
    <definedName name="Pp_Soc_BD" localSheetId="21">#REF!</definedName>
    <definedName name="Pp_Soc_BD" localSheetId="9">#REF!</definedName>
    <definedName name="Pp_Soc_BD" localSheetId="11">#REF!</definedName>
    <definedName name="Pp_Soc_BD" localSheetId="10">#REF!</definedName>
    <definedName name="Pp_Soc_BD" localSheetId="12">#REF!</definedName>
    <definedName name="Pp_Soc_BD" localSheetId="14">#REF!</definedName>
    <definedName name="Pp_Soc_BD" localSheetId="13">#REF!</definedName>
    <definedName name="Pp_Soc_BD" localSheetId="15">#REF!</definedName>
    <definedName name="Pp_Soc_BD">#REF!</definedName>
    <definedName name="Pp_VaT_BD" localSheetId="21">#REF!</definedName>
    <definedName name="Pp_VaT_BD" localSheetId="9">#REF!</definedName>
    <definedName name="Pp_VaT_BD" localSheetId="11">#REF!</definedName>
    <definedName name="Pp_VaT_BD" localSheetId="10">#REF!</definedName>
    <definedName name="Pp_VaT_BD" localSheetId="12">#REF!</definedName>
    <definedName name="Pp_VaT_BD" localSheetId="14">#REF!</definedName>
    <definedName name="Pp_VaT_BD" localSheetId="13">#REF!</definedName>
    <definedName name="Pp_VaT_BD" localSheetId="15">#REF!</definedName>
    <definedName name="Pp_VaT_BD">#REF!</definedName>
    <definedName name="Pp_VaT_mzdy" localSheetId="21">#REF!</definedName>
    <definedName name="Pp_VaT_mzdy" localSheetId="9">#REF!</definedName>
    <definedName name="Pp_VaT_mzdy" localSheetId="11">#REF!</definedName>
    <definedName name="Pp_VaT_mzdy" localSheetId="10">#REF!</definedName>
    <definedName name="Pp_VaT_mzdy" localSheetId="12">#REF!</definedName>
    <definedName name="Pp_VaT_mzdy" localSheetId="14">#REF!</definedName>
    <definedName name="Pp_VaT_mzdy" localSheetId="13">#REF!</definedName>
    <definedName name="Pp_VaT_mzdy" localSheetId="15">#REF!</definedName>
    <definedName name="Pp_VaT_mzdy">#REF!</definedName>
    <definedName name="Pp_VaT_mzdy_rezerva" localSheetId="21">#REF!</definedName>
    <definedName name="Pp_VaT_mzdy_rezerva" localSheetId="9">#REF!</definedName>
    <definedName name="Pp_VaT_mzdy_rezerva" localSheetId="11">#REF!</definedName>
    <definedName name="Pp_VaT_mzdy_rezerva" localSheetId="10">#REF!</definedName>
    <definedName name="Pp_VaT_mzdy_rezerva" localSheetId="12">#REF!</definedName>
    <definedName name="Pp_VaT_mzdy_rezerva" localSheetId="14">#REF!</definedName>
    <definedName name="Pp_VaT_mzdy_rezerva" localSheetId="13">#REF!</definedName>
    <definedName name="Pp_VaT_mzdy_rezerva" localSheetId="15">#REF!</definedName>
    <definedName name="Pp_VaT_mzdy_rezerva">#REF!</definedName>
    <definedName name="Pp_VaT_mzdy_zac_roka" localSheetId="21">#REF!</definedName>
    <definedName name="Pp_VaT_mzdy_zac_roka" localSheetId="9">#REF!</definedName>
    <definedName name="Pp_VaT_mzdy_zac_roka" localSheetId="11">#REF!</definedName>
    <definedName name="Pp_VaT_mzdy_zac_roka" localSheetId="10">#REF!</definedName>
    <definedName name="Pp_VaT_mzdy_zac_roka" localSheetId="12">#REF!</definedName>
    <definedName name="Pp_VaT_mzdy_zac_roka" localSheetId="14">#REF!</definedName>
    <definedName name="Pp_VaT_mzdy_zac_roka" localSheetId="13">#REF!</definedName>
    <definedName name="Pp_VaT_mzdy_zac_roka" localSheetId="15">#REF!</definedName>
    <definedName name="Pp_VaT_mzdy_zac_roka">#REF!</definedName>
    <definedName name="Pp_Vzdel_BD" localSheetId="21">#REF!</definedName>
    <definedName name="Pp_Vzdel_BD" localSheetId="9">#REF!</definedName>
    <definedName name="Pp_Vzdel_BD" localSheetId="11">#REF!</definedName>
    <definedName name="Pp_Vzdel_BD" localSheetId="10">#REF!</definedName>
    <definedName name="Pp_Vzdel_BD" localSheetId="12">#REF!</definedName>
    <definedName name="Pp_Vzdel_BD" localSheetId="14">#REF!</definedName>
    <definedName name="Pp_Vzdel_BD" localSheetId="13">#REF!</definedName>
    <definedName name="Pp_Vzdel_BD" localSheetId="15">#REF!</definedName>
    <definedName name="Pp_Vzdel_BD">#REF!</definedName>
    <definedName name="Pp_Vzdel_mzdy" localSheetId="21">#REF!</definedName>
    <definedName name="Pp_Vzdel_mzdy" localSheetId="9">#REF!</definedName>
    <definedName name="Pp_Vzdel_mzdy" localSheetId="11">#REF!</definedName>
    <definedName name="Pp_Vzdel_mzdy" localSheetId="10">#REF!</definedName>
    <definedName name="Pp_Vzdel_mzdy" localSheetId="12">#REF!</definedName>
    <definedName name="Pp_Vzdel_mzdy" localSheetId="14">#REF!</definedName>
    <definedName name="Pp_Vzdel_mzdy" localSheetId="13">#REF!</definedName>
    <definedName name="Pp_Vzdel_mzdy" localSheetId="15">#REF!</definedName>
    <definedName name="Pp_Vzdel_mzdy">#REF!</definedName>
    <definedName name="Pp_Vzdel_mzdy_kontr" localSheetId="21">#REF!</definedName>
    <definedName name="Pp_Vzdel_mzdy_kontr" localSheetId="9">#REF!</definedName>
    <definedName name="Pp_Vzdel_mzdy_kontr" localSheetId="11">#REF!</definedName>
    <definedName name="Pp_Vzdel_mzdy_kontr" localSheetId="10">#REF!</definedName>
    <definedName name="Pp_Vzdel_mzdy_kontr" localSheetId="12">#REF!</definedName>
    <definedName name="Pp_Vzdel_mzdy_kontr" localSheetId="14">#REF!</definedName>
    <definedName name="Pp_Vzdel_mzdy_kontr" localSheetId="13">#REF!</definedName>
    <definedName name="Pp_Vzdel_mzdy_kontr" localSheetId="15">#REF!</definedName>
    <definedName name="Pp_Vzdel_mzdy_kontr">#REF!</definedName>
    <definedName name="Pp_Vzdel_mzdy_na_prer_modif" localSheetId="21">#REF!</definedName>
    <definedName name="Pp_Vzdel_mzdy_na_prer_modif" localSheetId="9">#REF!</definedName>
    <definedName name="Pp_Vzdel_mzdy_na_prer_modif" localSheetId="11">#REF!</definedName>
    <definedName name="Pp_Vzdel_mzdy_na_prer_modif" localSheetId="10">#REF!</definedName>
    <definedName name="Pp_Vzdel_mzdy_na_prer_modif" localSheetId="12">#REF!</definedName>
    <definedName name="Pp_Vzdel_mzdy_na_prer_modif" localSheetId="14">#REF!</definedName>
    <definedName name="Pp_Vzdel_mzdy_na_prer_modif" localSheetId="13">#REF!</definedName>
    <definedName name="Pp_Vzdel_mzdy_na_prer_modif" localSheetId="15">#REF!</definedName>
    <definedName name="Pp_Vzdel_mzdy_na_prer_modif">#REF!</definedName>
    <definedName name="Pp_Vzdel_mzdy_na_prer_nemodif" localSheetId="21">#REF!</definedName>
    <definedName name="Pp_Vzdel_mzdy_na_prer_nemodif" localSheetId="9">#REF!</definedName>
    <definedName name="Pp_Vzdel_mzdy_na_prer_nemodif" localSheetId="11">#REF!</definedName>
    <definedName name="Pp_Vzdel_mzdy_na_prer_nemodif" localSheetId="10">#REF!</definedName>
    <definedName name="Pp_Vzdel_mzdy_na_prer_nemodif" localSheetId="12">#REF!</definedName>
    <definedName name="Pp_Vzdel_mzdy_na_prer_nemodif" localSheetId="14">#REF!</definedName>
    <definedName name="Pp_Vzdel_mzdy_na_prer_nemodif" localSheetId="13">#REF!</definedName>
    <definedName name="Pp_Vzdel_mzdy_na_prer_nemodif" localSheetId="15">#REF!</definedName>
    <definedName name="Pp_Vzdel_mzdy_na_prer_nemodif">#REF!</definedName>
    <definedName name="Pp_Vzdel_mzdy_prevádz" localSheetId="21">#REF!</definedName>
    <definedName name="Pp_Vzdel_mzdy_prevádz" localSheetId="9">#REF!</definedName>
    <definedName name="Pp_Vzdel_mzdy_prevádz" localSheetId="11">#REF!</definedName>
    <definedName name="Pp_Vzdel_mzdy_prevádz" localSheetId="10">#REF!</definedName>
    <definedName name="Pp_Vzdel_mzdy_prevádz" localSheetId="12">#REF!</definedName>
    <definedName name="Pp_Vzdel_mzdy_prevádz" localSheetId="14">#REF!</definedName>
    <definedName name="Pp_Vzdel_mzdy_prevádz" localSheetId="13">#REF!</definedName>
    <definedName name="Pp_Vzdel_mzdy_prevádz" localSheetId="15">#REF!</definedName>
    <definedName name="Pp_Vzdel_mzdy_prevádz">#REF!</definedName>
    <definedName name="Pp_Vzdel_mzdy_rezerva" localSheetId="21">#REF!</definedName>
    <definedName name="Pp_Vzdel_mzdy_rezerva" localSheetId="9">#REF!</definedName>
    <definedName name="Pp_Vzdel_mzdy_rezerva" localSheetId="11">#REF!</definedName>
    <definedName name="Pp_Vzdel_mzdy_rezerva" localSheetId="10">#REF!</definedName>
    <definedName name="Pp_Vzdel_mzdy_rezerva" localSheetId="12">#REF!</definedName>
    <definedName name="Pp_Vzdel_mzdy_rezerva" localSheetId="14">#REF!</definedName>
    <definedName name="Pp_Vzdel_mzdy_rezerva" localSheetId="13">#REF!</definedName>
    <definedName name="Pp_Vzdel_mzdy_rezerva" localSheetId="15">#REF!</definedName>
    <definedName name="Pp_Vzdel_mzdy_rezerva">#REF!</definedName>
    <definedName name="Pp_Vzdel_mzdy_spec" localSheetId="21">#REF!</definedName>
    <definedName name="Pp_Vzdel_mzdy_spec" localSheetId="9">#REF!</definedName>
    <definedName name="Pp_Vzdel_mzdy_spec" localSheetId="11">#REF!</definedName>
    <definedName name="Pp_Vzdel_mzdy_spec" localSheetId="10">#REF!</definedName>
    <definedName name="Pp_Vzdel_mzdy_spec" localSheetId="12">#REF!</definedName>
    <definedName name="Pp_Vzdel_mzdy_spec" localSheetId="14">#REF!</definedName>
    <definedName name="Pp_Vzdel_mzdy_spec" localSheetId="13">#REF!</definedName>
    <definedName name="Pp_Vzdel_mzdy_spec" localSheetId="15">#REF!</definedName>
    <definedName name="Pp_Vzdel_mzdy_spec">#REF!</definedName>
    <definedName name="Pp_Vzdel_mzdy_výkon" localSheetId="21">#REF!</definedName>
    <definedName name="Pp_Vzdel_mzdy_výkon" localSheetId="9">#REF!</definedName>
    <definedName name="Pp_Vzdel_mzdy_výkon" localSheetId="11">#REF!</definedName>
    <definedName name="Pp_Vzdel_mzdy_výkon" localSheetId="10">#REF!</definedName>
    <definedName name="Pp_Vzdel_mzdy_výkon" localSheetId="12">#REF!</definedName>
    <definedName name="Pp_Vzdel_mzdy_výkon" localSheetId="14">#REF!</definedName>
    <definedName name="Pp_Vzdel_mzdy_výkon" localSheetId="13">#REF!</definedName>
    <definedName name="Pp_Vzdel_mzdy_výkon" localSheetId="15">#REF!</definedName>
    <definedName name="Pp_Vzdel_mzdy_výkon">#REF!</definedName>
    <definedName name="Pp_Vzdel_mzdy_výkon_PV" localSheetId="21">#REF!</definedName>
    <definedName name="Pp_Vzdel_mzdy_výkon_PV" localSheetId="9">#REF!</definedName>
    <definedName name="Pp_Vzdel_mzdy_výkon_PV" localSheetId="11">#REF!</definedName>
    <definedName name="Pp_Vzdel_mzdy_výkon_PV" localSheetId="10">#REF!</definedName>
    <definedName name="Pp_Vzdel_mzdy_výkon_PV" localSheetId="12">#REF!</definedName>
    <definedName name="Pp_Vzdel_mzdy_výkon_PV" localSheetId="14">#REF!</definedName>
    <definedName name="Pp_Vzdel_mzdy_výkon_PV" localSheetId="13">#REF!</definedName>
    <definedName name="Pp_Vzdel_mzdy_výkon_PV" localSheetId="15">#REF!</definedName>
    <definedName name="Pp_Vzdel_mzdy_výkon_PV">#REF!</definedName>
    <definedName name="Pp_Vzdel_mzdy_výkon_PV_bez" localSheetId="21">#REF!</definedName>
    <definedName name="Pp_Vzdel_mzdy_výkon_PV_bez" localSheetId="9">#REF!</definedName>
    <definedName name="Pp_Vzdel_mzdy_výkon_PV_bez" localSheetId="11">#REF!</definedName>
    <definedName name="Pp_Vzdel_mzdy_výkon_PV_bez" localSheetId="10">#REF!</definedName>
    <definedName name="Pp_Vzdel_mzdy_výkon_PV_bez" localSheetId="12">#REF!</definedName>
    <definedName name="Pp_Vzdel_mzdy_výkon_PV_bez" localSheetId="14">#REF!</definedName>
    <definedName name="Pp_Vzdel_mzdy_výkon_PV_bez" localSheetId="13">#REF!</definedName>
    <definedName name="Pp_Vzdel_mzdy_výkon_PV_bez" localSheetId="15">#REF!</definedName>
    <definedName name="Pp_Vzdel_mzdy_výkon_PV_bez">#REF!</definedName>
    <definedName name="Pp_Vzdel_mzdy_výkon_PV_um" localSheetId="21">#REF!</definedName>
    <definedName name="Pp_Vzdel_mzdy_výkon_PV_um" localSheetId="9">#REF!</definedName>
    <definedName name="Pp_Vzdel_mzdy_výkon_PV_um" localSheetId="11">#REF!</definedName>
    <definedName name="Pp_Vzdel_mzdy_výkon_PV_um" localSheetId="10">#REF!</definedName>
    <definedName name="Pp_Vzdel_mzdy_výkon_PV_um" localSheetId="12">#REF!</definedName>
    <definedName name="Pp_Vzdel_mzdy_výkon_PV_um" localSheetId="14">#REF!</definedName>
    <definedName name="Pp_Vzdel_mzdy_výkon_PV_um" localSheetId="13">#REF!</definedName>
    <definedName name="Pp_Vzdel_mzdy_výkon_PV_um" localSheetId="15">#REF!</definedName>
    <definedName name="Pp_Vzdel_mzdy_výkon_PV_um">#REF!</definedName>
    <definedName name="Pp_Vzdel_mzdy_výkon_VV" localSheetId="21">#REF!</definedName>
    <definedName name="Pp_Vzdel_mzdy_výkon_VV" localSheetId="9">#REF!</definedName>
    <definedName name="Pp_Vzdel_mzdy_výkon_VV" localSheetId="11">#REF!</definedName>
    <definedName name="Pp_Vzdel_mzdy_výkon_VV" localSheetId="10">#REF!</definedName>
    <definedName name="Pp_Vzdel_mzdy_výkon_VV" localSheetId="12">#REF!</definedName>
    <definedName name="Pp_Vzdel_mzdy_výkon_VV" localSheetId="14">#REF!</definedName>
    <definedName name="Pp_Vzdel_mzdy_výkon_VV" localSheetId="13">#REF!</definedName>
    <definedName name="Pp_Vzdel_mzdy_výkon_VV" localSheetId="15">#REF!</definedName>
    <definedName name="Pp_Vzdel_mzdy_výkon_VV">#REF!</definedName>
    <definedName name="Pp_Vzdel_mzdy_výkon_VV_bez" localSheetId="21">#REF!</definedName>
    <definedName name="Pp_Vzdel_mzdy_výkon_VV_bez" localSheetId="9">#REF!</definedName>
    <definedName name="Pp_Vzdel_mzdy_výkon_VV_bez" localSheetId="11">#REF!</definedName>
    <definedName name="Pp_Vzdel_mzdy_výkon_VV_bez" localSheetId="10">#REF!</definedName>
    <definedName name="Pp_Vzdel_mzdy_výkon_VV_bez" localSheetId="12">#REF!</definedName>
    <definedName name="Pp_Vzdel_mzdy_výkon_VV_bez" localSheetId="14">#REF!</definedName>
    <definedName name="Pp_Vzdel_mzdy_výkon_VV_bez" localSheetId="13">#REF!</definedName>
    <definedName name="Pp_Vzdel_mzdy_výkon_VV_bez" localSheetId="15">#REF!</definedName>
    <definedName name="Pp_Vzdel_mzdy_výkon_VV_bez">#REF!</definedName>
    <definedName name="Pp_Vzdel_mzdy_výkon_VV_um" localSheetId="21">#REF!</definedName>
    <definedName name="Pp_Vzdel_mzdy_výkon_VV_um" localSheetId="9">#REF!</definedName>
    <definedName name="Pp_Vzdel_mzdy_výkon_VV_um" localSheetId="11">#REF!</definedName>
    <definedName name="Pp_Vzdel_mzdy_výkon_VV_um" localSheetId="10">#REF!</definedName>
    <definedName name="Pp_Vzdel_mzdy_výkon_VV_um" localSheetId="12">#REF!</definedName>
    <definedName name="Pp_Vzdel_mzdy_výkon_VV_um" localSheetId="14">#REF!</definedName>
    <definedName name="Pp_Vzdel_mzdy_výkon_VV_um" localSheetId="13">#REF!</definedName>
    <definedName name="Pp_Vzdel_mzdy_výkon_VV_um" localSheetId="15">#REF!</definedName>
    <definedName name="Pp_Vzdel_mzdy_výkon_VV_um">#REF!</definedName>
    <definedName name="Pp_Vzdel_spec_prax" localSheetId="21">#REF!</definedName>
    <definedName name="Pp_Vzdel_spec_prax" localSheetId="9">#REF!</definedName>
    <definedName name="Pp_Vzdel_spec_prax" localSheetId="11">#REF!</definedName>
    <definedName name="Pp_Vzdel_spec_prax" localSheetId="10">#REF!</definedName>
    <definedName name="Pp_Vzdel_spec_prax" localSheetId="12">#REF!</definedName>
    <definedName name="Pp_Vzdel_spec_prax" localSheetId="14">#REF!</definedName>
    <definedName name="Pp_Vzdel_spec_prax" localSheetId="13">#REF!</definedName>
    <definedName name="Pp_Vzdel_spec_prax" localSheetId="15">#REF!</definedName>
    <definedName name="Pp_Vzdel_spec_prax">#REF!</definedName>
    <definedName name="Pp_Vzdel_TaS" localSheetId="21">#REF!</definedName>
    <definedName name="Pp_Vzdel_TaS" localSheetId="9">#REF!</definedName>
    <definedName name="Pp_Vzdel_TaS" localSheetId="11">#REF!</definedName>
    <definedName name="Pp_Vzdel_TaS" localSheetId="10">#REF!</definedName>
    <definedName name="Pp_Vzdel_TaS" localSheetId="12">#REF!</definedName>
    <definedName name="Pp_Vzdel_TaS" localSheetId="14">#REF!</definedName>
    <definedName name="Pp_Vzdel_TaS" localSheetId="13">#REF!</definedName>
    <definedName name="Pp_Vzdel_TaS" localSheetId="15">#REF!</definedName>
    <definedName name="Pp_Vzdel_TaS">#REF!</definedName>
    <definedName name="Pp_Vzdel_TaS_rezerva" localSheetId="21">#REF!</definedName>
    <definedName name="Pp_Vzdel_TaS_rezerva" localSheetId="9">#REF!</definedName>
    <definedName name="Pp_Vzdel_TaS_rezerva" localSheetId="11">#REF!</definedName>
    <definedName name="Pp_Vzdel_TaS_rezerva" localSheetId="10">#REF!</definedName>
    <definedName name="Pp_Vzdel_TaS_rezerva" localSheetId="12">#REF!</definedName>
    <definedName name="Pp_Vzdel_TaS_rezerva" localSheetId="14">#REF!</definedName>
    <definedName name="Pp_Vzdel_TaS_rezerva" localSheetId="13">#REF!</definedName>
    <definedName name="Pp_Vzdel_TaS_rezerva" localSheetId="15">#REF!</definedName>
    <definedName name="Pp_Vzdel_TaS_rezerva">#REF!</definedName>
    <definedName name="Pp_Vzdel_TaS_spec" localSheetId="21">#REF!</definedName>
    <definedName name="Pp_Vzdel_TaS_spec" localSheetId="9">#REF!</definedName>
    <definedName name="Pp_Vzdel_TaS_spec" localSheetId="11">#REF!</definedName>
    <definedName name="Pp_Vzdel_TaS_spec" localSheetId="10">#REF!</definedName>
    <definedName name="Pp_Vzdel_TaS_spec" localSheetId="12">#REF!</definedName>
    <definedName name="Pp_Vzdel_TaS_spec" localSheetId="14">#REF!</definedName>
    <definedName name="Pp_Vzdel_TaS_spec" localSheetId="13">#REF!</definedName>
    <definedName name="Pp_Vzdel_TaS_spec" localSheetId="15">#REF!</definedName>
    <definedName name="Pp_Vzdel_TaS_spec">#REF!</definedName>
    <definedName name="Pp_Vzdel_TaS_stav" localSheetId="21">#REF!</definedName>
    <definedName name="Pp_Vzdel_TaS_stav" localSheetId="9">#REF!</definedName>
    <definedName name="Pp_Vzdel_TaS_stav" localSheetId="11">#REF!</definedName>
    <definedName name="Pp_Vzdel_TaS_stav" localSheetId="10">#REF!</definedName>
    <definedName name="Pp_Vzdel_TaS_stav" localSheetId="12">#REF!</definedName>
    <definedName name="Pp_Vzdel_TaS_stav" localSheetId="14">#REF!</definedName>
    <definedName name="Pp_Vzdel_TaS_stav" localSheetId="13">#REF!</definedName>
    <definedName name="Pp_Vzdel_TaS_stav" localSheetId="15">#REF!</definedName>
    <definedName name="Pp_Vzdel_TaS_stav">#REF!</definedName>
    <definedName name="Pp_Vzdel_TaS_výkon" localSheetId="21">#REF!</definedName>
    <definedName name="Pp_Vzdel_TaS_výkon" localSheetId="9">#REF!</definedName>
    <definedName name="Pp_Vzdel_TaS_výkon" localSheetId="11">#REF!</definedName>
    <definedName name="Pp_Vzdel_TaS_výkon" localSheetId="10">#REF!</definedName>
    <definedName name="Pp_Vzdel_TaS_výkon" localSheetId="12">#REF!</definedName>
    <definedName name="Pp_Vzdel_TaS_výkon" localSheetId="14">#REF!</definedName>
    <definedName name="Pp_Vzdel_TaS_výkon" localSheetId="13">#REF!</definedName>
    <definedName name="Pp_Vzdel_TaS_výkon" localSheetId="15">#REF!</definedName>
    <definedName name="Pp_Vzdel_TaS_výkon">#REF!</definedName>
    <definedName name="Pp_Vzdel_TaS_výkon_PPŠ" localSheetId="21">#REF!</definedName>
    <definedName name="Pp_Vzdel_TaS_výkon_PPŠ" localSheetId="9">#REF!</definedName>
    <definedName name="Pp_Vzdel_TaS_výkon_PPŠ" localSheetId="11">#REF!</definedName>
    <definedName name="Pp_Vzdel_TaS_výkon_PPŠ" localSheetId="10">#REF!</definedName>
    <definedName name="Pp_Vzdel_TaS_výkon_PPŠ" localSheetId="12">#REF!</definedName>
    <definedName name="Pp_Vzdel_TaS_výkon_PPŠ" localSheetId="14">#REF!</definedName>
    <definedName name="Pp_Vzdel_TaS_výkon_PPŠ" localSheetId="13">#REF!</definedName>
    <definedName name="Pp_Vzdel_TaS_výkon_PPŠ" localSheetId="15">#REF!</definedName>
    <definedName name="Pp_Vzdel_TaS_výkon_PPŠ">#REF!</definedName>
    <definedName name="Pp_Vzdel_TaS_výkon_PPŠ_a_zákl" localSheetId="21">#REF!</definedName>
    <definedName name="Pp_Vzdel_TaS_výkon_PPŠ_a_zákl" localSheetId="9">#REF!</definedName>
    <definedName name="Pp_Vzdel_TaS_výkon_PPŠ_a_zákl" localSheetId="11">#REF!</definedName>
    <definedName name="Pp_Vzdel_TaS_výkon_PPŠ_a_zákl" localSheetId="10">#REF!</definedName>
    <definedName name="Pp_Vzdel_TaS_výkon_PPŠ_a_zákl" localSheetId="12">#REF!</definedName>
    <definedName name="Pp_Vzdel_TaS_výkon_PPŠ_a_zákl" localSheetId="14">#REF!</definedName>
    <definedName name="Pp_Vzdel_TaS_výkon_PPŠ_a_zákl" localSheetId="13">#REF!</definedName>
    <definedName name="Pp_Vzdel_TaS_výkon_PPŠ_a_zákl" localSheetId="15">#REF!</definedName>
    <definedName name="Pp_Vzdel_TaS_výkon_PPŠ_a_zákl">#REF!</definedName>
    <definedName name="Pp_Vzdel_TaS_výkon_PPŠ_KEN" localSheetId="21">#REF!</definedName>
    <definedName name="Pp_Vzdel_TaS_výkon_PPŠ_KEN" localSheetId="9">#REF!</definedName>
    <definedName name="Pp_Vzdel_TaS_výkon_PPŠ_KEN" localSheetId="11">#REF!</definedName>
    <definedName name="Pp_Vzdel_TaS_výkon_PPŠ_KEN" localSheetId="10">#REF!</definedName>
    <definedName name="Pp_Vzdel_TaS_výkon_PPŠ_KEN" localSheetId="12">#REF!</definedName>
    <definedName name="Pp_Vzdel_TaS_výkon_PPŠ_KEN" localSheetId="14">#REF!</definedName>
    <definedName name="Pp_Vzdel_TaS_výkon_PPŠ_KEN" localSheetId="13">#REF!</definedName>
    <definedName name="Pp_Vzdel_TaS_výkon_PPŠ_KEN" localSheetId="15">#REF!</definedName>
    <definedName name="Pp_Vzdel_TaS_výkon_PPŠ_KEN">#REF!</definedName>
    <definedName name="Pp_Vzdel_TaS_zahr_granty" localSheetId="21">#REF!</definedName>
    <definedName name="Pp_Vzdel_TaS_zahr_granty" localSheetId="9">#REF!</definedName>
    <definedName name="Pp_Vzdel_TaS_zahr_granty" localSheetId="11">#REF!</definedName>
    <definedName name="Pp_Vzdel_TaS_zahr_granty" localSheetId="10">#REF!</definedName>
    <definedName name="Pp_Vzdel_TaS_zahr_granty" localSheetId="12">#REF!</definedName>
    <definedName name="Pp_Vzdel_TaS_zahr_granty" localSheetId="14">#REF!</definedName>
    <definedName name="Pp_Vzdel_TaS_zahr_granty" localSheetId="13">#REF!</definedName>
    <definedName name="Pp_Vzdel_TaS_zahr_granty" localSheetId="15">#REF!</definedName>
    <definedName name="Pp_Vzdel_TaS_zahr_granty">#REF!</definedName>
    <definedName name="Pp_Vzdel_TaS_zákl" localSheetId="21">#REF!</definedName>
    <definedName name="Pp_Vzdel_TaS_zákl" localSheetId="9">#REF!</definedName>
    <definedName name="Pp_Vzdel_TaS_zákl" localSheetId="11">#REF!</definedName>
    <definedName name="Pp_Vzdel_TaS_zákl" localSheetId="10">#REF!</definedName>
    <definedName name="Pp_Vzdel_TaS_zákl" localSheetId="12">#REF!</definedName>
    <definedName name="Pp_Vzdel_TaS_zákl" localSheetId="14">#REF!</definedName>
    <definedName name="Pp_Vzdel_TaS_zákl" localSheetId="13">#REF!</definedName>
    <definedName name="Pp_Vzdel_TaS_zákl" localSheetId="15">#REF!</definedName>
    <definedName name="Pp_Vzdel_TaS_zákl">#REF!</definedName>
    <definedName name="Pr_AV_BD" localSheetId="21">#REF!</definedName>
    <definedName name="Pr_AV_BD" localSheetId="9">#REF!</definedName>
    <definedName name="Pr_AV_BD" localSheetId="11">#REF!</definedName>
    <definedName name="Pr_AV_BD" localSheetId="10">#REF!</definedName>
    <definedName name="Pr_AV_BD" localSheetId="12">#REF!</definedName>
    <definedName name="Pr_AV_BD" localSheetId="14">#REF!</definedName>
    <definedName name="Pr_AV_BD" localSheetId="13">#REF!</definedName>
    <definedName name="Pr_AV_BD" localSheetId="15">#REF!</definedName>
    <definedName name="Pr_AV_BD">#REF!</definedName>
    <definedName name="Pr_IV_BD" localSheetId="21">#REF!</definedName>
    <definedName name="Pr_IV_BD" localSheetId="9">#REF!</definedName>
    <definedName name="Pr_IV_BD" localSheetId="11">#REF!</definedName>
    <definedName name="Pr_IV_BD" localSheetId="10">#REF!</definedName>
    <definedName name="Pr_IV_BD" localSheetId="12">#REF!</definedName>
    <definedName name="Pr_IV_BD" localSheetId="14">#REF!</definedName>
    <definedName name="Pr_IV_BD" localSheetId="13">#REF!</definedName>
    <definedName name="Pr_IV_BD" localSheetId="15">#REF!</definedName>
    <definedName name="Pr_IV_BD">#REF!</definedName>
    <definedName name="Pr_IV_KV" localSheetId="21">#REF!</definedName>
    <definedName name="Pr_IV_KV" localSheetId="9">#REF!</definedName>
    <definedName name="Pr_IV_KV" localSheetId="11">#REF!</definedName>
    <definedName name="Pr_IV_KV" localSheetId="10">#REF!</definedName>
    <definedName name="Pr_IV_KV" localSheetId="12">#REF!</definedName>
    <definedName name="Pr_IV_KV" localSheetId="14">#REF!</definedName>
    <definedName name="Pr_IV_KV" localSheetId="13">#REF!</definedName>
    <definedName name="Pr_IV_KV" localSheetId="15">#REF!</definedName>
    <definedName name="Pr_IV_KV">#REF!</definedName>
    <definedName name="Pr_IV_KV_rezerva" localSheetId="21">#REF!</definedName>
    <definedName name="Pr_IV_KV_rezerva" localSheetId="9">#REF!</definedName>
    <definedName name="Pr_IV_KV_rezerva" localSheetId="11">#REF!</definedName>
    <definedName name="Pr_IV_KV_rezerva" localSheetId="10">#REF!</definedName>
    <definedName name="Pr_IV_KV_rezerva" localSheetId="12">#REF!</definedName>
    <definedName name="Pr_IV_KV_rezerva" localSheetId="14">#REF!</definedName>
    <definedName name="Pr_IV_KV_rezerva" localSheetId="13">#REF!</definedName>
    <definedName name="Pr_IV_KV_rezerva" localSheetId="15">#REF!</definedName>
    <definedName name="Pr_IV_KV_rezerva">#REF!</definedName>
    <definedName name="Pr_KEGA_BD" localSheetId="21">#REF!</definedName>
    <definedName name="Pr_KEGA_BD" localSheetId="9">#REF!</definedName>
    <definedName name="Pr_KEGA_BD" localSheetId="11">#REF!</definedName>
    <definedName name="Pr_KEGA_BD" localSheetId="10">#REF!</definedName>
    <definedName name="Pr_KEGA_BD" localSheetId="12">#REF!</definedName>
    <definedName name="Pr_KEGA_BD" localSheetId="14">#REF!</definedName>
    <definedName name="Pr_KEGA_BD" localSheetId="13">#REF!</definedName>
    <definedName name="Pr_KEGA_BD" localSheetId="15">#REF!</definedName>
    <definedName name="Pr_KEGA_BD">#REF!</definedName>
    <definedName name="Pr_klinické" localSheetId="21">#REF!</definedName>
    <definedName name="Pr_klinické" localSheetId="9">#REF!</definedName>
    <definedName name="Pr_klinické" localSheetId="11">#REF!</definedName>
    <definedName name="Pr_klinické" localSheetId="10">#REF!</definedName>
    <definedName name="Pr_klinické" localSheetId="12">#REF!</definedName>
    <definedName name="Pr_klinické" localSheetId="14">#REF!</definedName>
    <definedName name="Pr_klinické" localSheetId="13">#REF!</definedName>
    <definedName name="Pr_klinické" localSheetId="15">#REF!</definedName>
    <definedName name="Pr_klinické">#REF!</definedName>
    <definedName name="Pr_KŠ" localSheetId="21">#REF!</definedName>
    <definedName name="Pr_KŠ" localSheetId="9">#REF!</definedName>
    <definedName name="Pr_KŠ" localSheetId="11">#REF!</definedName>
    <definedName name="Pr_KŠ" localSheetId="10">#REF!</definedName>
    <definedName name="Pr_KŠ" localSheetId="12">#REF!</definedName>
    <definedName name="Pr_KŠ" localSheetId="14">#REF!</definedName>
    <definedName name="Pr_KŠ" localSheetId="13">#REF!</definedName>
    <definedName name="Pr_KŠ" localSheetId="15">#REF!</definedName>
    <definedName name="Pr_KŠ">#REF!</definedName>
    <definedName name="Pr_motštip_BD" localSheetId="21">#REF!</definedName>
    <definedName name="Pr_motštip_BD" localSheetId="9">#REF!</definedName>
    <definedName name="Pr_motštip_BD" localSheetId="11">#REF!</definedName>
    <definedName name="Pr_motštip_BD" localSheetId="10">#REF!</definedName>
    <definedName name="Pr_motštip_BD" localSheetId="12">#REF!</definedName>
    <definedName name="Pr_motštip_BD" localSheetId="14">#REF!</definedName>
    <definedName name="Pr_motštip_BD" localSheetId="13">#REF!</definedName>
    <definedName name="Pr_motštip_BD" localSheetId="15">#REF!</definedName>
    <definedName name="Pr_motštip_BD">#REF!</definedName>
    <definedName name="Pr_MVTS_BD" localSheetId="21">#REF!</definedName>
    <definedName name="Pr_MVTS_BD" localSheetId="9">#REF!</definedName>
    <definedName name="Pr_MVTS_BD" localSheetId="11">#REF!</definedName>
    <definedName name="Pr_MVTS_BD" localSheetId="10">#REF!</definedName>
    <definedName name="Pr_MVTS_BD" localSheetId="12">#REF!</definedName>
    <definedName name="Pr_MVTS_BD" localSheetId="14">#REF!</definedName>
    <definedName name="Pr_MVTS_BD" localSheetId="13">#REF!</definedName>
    <definedName name="Pr_MVTS_BD" localSheetId="15">#REF!</definedName>
    <definedName name="Pr_MVTS_BD">#REF!</definedName>
    <definedName name="Pr_socštip_BD" localSheetId="21">#REF!</definedName>
    <definedName name="Pr_socštip_BD" localSheetId="9">#REF!</definedName>
    <definedName name="Pr_socštip_BD" localSheetId="11">#REF!</definedName>
    <definedName name="Pr_socštip_BD" localSheetId="10">#REF!</definedName>
    <definedName name="Pr_socštip_BD" localSheetId="12">#REF!</definedName>
    <definedName name="Pr_socštip_BD" localSheetId="14">#REF!</definedName>
    <definedName name="Pr_socštip_BD" localSheetId="13">#REF!</definedName>
    <definedName name="Pr_socštip_BD" localSheetId="15">#REF!</definedName>
    <definedName name="Pr_socštip_BD">#REF!</definedName>
    <definedName name="Pr_ŠD" localSheetId="21">#REF!</definedName>
    <definedName name="Pr_ŠD" localSheetId="9">#REF!</definedName>
    <definedName name="Pr_ŠD" localSheetId="11">#REF!</definedName>
    <definedName name="Pr_ŠD" localSheetId="10">#REF!</definedName>
    <definedName name="Pr_ŠD" localSheetId="12">#REF!</definedName>
    <definedName name="Pr_ŠD" localSheetId="14">#REF!</definedName>
    <definedName name="Pr_ŠD" localSheetId="13">#REF!</definedName>
    <definedName name="Pr_ŠD" localSheetId="15">#REF!</definedName>
    <definedName name="Pr_ŠD">#REF!</definedName>
    <definedName name="Pr_ŠDaJKŠPC_BD" localSheetId="21">#REF!</definedName>
    <definedName name="Pr_ŠDaJKŠPC_BD" localSheetId="9">#REF!</definedName>
    <definedName name="Pr_ŠDaJKŠPC_BD" localSheetId="11">#REF!</definedName>
    <definedName name="Pr_ŠDaJKŠPC_BD" localSheetId="10">#REF!</definedName>
    <definedName name="Pr_ŠDaJKŠPC_BD" localSheetId="12">#REF!</definedName>
    <definedName name="Pr_ŠDaJKŠPC_BD" localSheetId="14">#REF!</definedName>
    <definedName name="Pr_ŠDaJKŠPC_BD" localSheetId="13">#REF!</definedName>
    <definedName name="Pr_ŠDaJKŠPC_BD" localSheetId="15">#REF!</definedName>
    <definedName name="Pr_ŠDaJKŠPC_BD">#REF!</definedName>
    <definedName name="Pr_VaT_KV_zac_roka" localSheetId="21">#REF!</definedName>
    <definedName name="Pr_VaT_KV_zac_roka" localSheetId="9">#REF!</definedName>
    <definedName name="Pr_VaT_KV_zac_roka" localSheetId="11">#REF!</definedName>
    <definedName name="Pr_VaT_KV_zac_roka" localSheetId="10">#REF!</definedName>
    <definedName name="Pr_VaT_KV_zac_roka" localSheetId="12">#REF!</definedName>
    <definedName name="Pr_VaT_KV_zac_roka" localSheetId="14">#REF!</definedName>
    <definedName name="Pr_VaT_KV_zac_roka" localSheetId="13">#REF!</definedName>
    <definedName name="Pr_VaT_KV_zac_roka" localSheetId="15">#REF!</definedName>
    <definedName name="Pr_VaT_KV_zac_roka">#REF!</definedName>
    <definedName name="Pr_VaT_TaS" localSheetId="21">#REF!</definedName>
    <definedName name="Pr_VaT_TaS" localSheetId="9">#REF!</definedName>
    <definedName name="Pr_VaT_TaS" localSheetId="11">#REF!</definedName>
    <definedName name="Pr_VaT_TaS" localSheetId="10">#REF!</definedName>
    <definedName name="Pr_VaT_TaS" localSheetId="12">#REF!</definedName>
    <definedName name="Pr_VaT_TaS" localSheetId="14">#REF!</definedName>
    <definedName name="Pr_VaT_TaS" localSheetId="13">#REF!</definedName>
    <definedName name="Pr_VaT_TaS" localSheetId="15">#REF!</definedName>
    <definedName name="Pr_VaT_TaS">#REF!</definedName>
    <definedName name="Pr_VaT_TaS_rezerva" localSheetId="21">#REF!</definedName>
    <definedName name="Pr_VaT_TaS_rezerva" localSheetId="9">#REF!</definedName>
    <definedName name="Pr_VaT_TaS_rezerva" localSheetId="11">#REF!</definedName>
    <definedName name="Pr_VaT_TaS_rezerva" localSheetId="10">#REF!</definedName>
    <definedName name="Pr_VaT_TaS_rezerva" localSheetId="12">#REF!</definedName>
    <definedName name="Pr_VaT_TaS_rezerva" localSheetId="14">#REF!</definedName>
    <definedName name="Pr_VaT_TaS_rezerva" localSheetId="13">#REF!</definedName>
    <definedName name="Pr_VaT_TaS_rezerva" localSheetId="15">#REF!</definedName>
    <definedName name="Pr_VaT_TaS_rezerva">#REF!</definedName>
    <definedName name="Pr_VaT_TaS_zac_roka" localSheetId="21">#REF!</definedName>
    <definedName name="Pr_VaT_TaS_zac_roka" localSheetId="9">#REF!</definedName>
    <definedName name="Pr_VaT_TaS_zac_roka" localSheetId="11">#REF!</definedName>
    <definedName name="Pr_VaT_TaS_zac_roka" localSheetId="10">#REF!</definedName>
    <definedName name="Pr_VaT_TaS_zac_roka" localSheetId="12">#REF!</definedName>
    <definedName name="Pr_VaT_TaS_zac_roka" localSheetId="14">#REF!</definedName>
    <definedName name="Pr_VaT_TaS_zac_roka" localSheetId="13">#REF!</definedName>
    <definedName name="Pr_VaT_TaS_zac_roka" localSheetId="15">#REF!</definedName>
    <definedName name="Pr_VaT_TaS_zac_roka">#REF!</definedName>
    <definedName name="Pr_VEGA_BD" localSheetId="21">#REF!</definedName>
    <definedName name="Pr_VEGA_BD" localSheetId="9">#REF!</definedName>
    <definedName name="Pr_VEGA_BD" localSheetId="11">#REF!</definedName>
    <definedName name="Pr_VEGA_BD" localSheetId="10">#REF!</definedName>
    <definedName name="Pr_VEGA_BD" localSheetId="12">#REF!</definedName>
    <definedName name="Pr_VEGA_BD" localSheetId="14">#REF!</definedName>
    <definedName name="Pr_VEGA_BD" localSheetId="13">#REF!</definedName>
    <definedName name="Pr_VEGA_BD" localSheetId="15">#REF!</definedName>
    <definedName name="Pr_VEGA_BD">#REF!</definedName>
    <definedName name="predmety" localSheetId="21">#REF!</definedName>
    <definedName name="predmety" localSheetId="9">#REF!</definedName>
    <definedName name="predmety" localSheetId="11">#REF!</definedName>
    <definedName name="predmety" localSheetId="10">#REF!</definedName>
    <definedName name="predmety" localSheetId="12">#REF!</definedName>
    <definedName name="predmety" localSheetId="14">#REF!</definedName>
    <definedName name="predmety" localSheetId="13">#REF!</definedName>
    <definedName name="predmety" localSheetId="15">#REF!</definedName>
    <definedName name="predmety">#REF!</definedName>
    <definedName name="prisp_na_1_jedlo" localSheetId="21">#REF!</definedName>
    <definedName name="prisp_na_1_jedlo" localSheetId="9">#REF!</definedName>
    <definedName name="prisp_na_1_jedlo" localSheetId="11">#REF!</definedName>
    <definedName name="prisp_na_1_jedlo" localSheetId="10">#REF!</definedName>
    <definedName name="prisp_na_1_jedlo" localSheetId="12">#REF!</definedName>
    <definedName name="prisp_na_1_jedlo" localSheetId="14">#REF!</definedName>
    <definedName name="prisp_na_1_jedlo" localSheetId="13">#REF!</definedName>
    <definedName name="prisp_na_1_jedlo" localSheetId="15">#REF!</definedName>
    <definedName name="prisp_na_1_jedlo">#REF!</definedName>
    <definedName name="prisp_na_ubyt_stud_SD" localSheetId="21">#REF!</definedName>
    <definedName name="prisp_na_ubyt_stud_SD" localSheetId="9">#REF!</definedName>
    <definedName name="prisp_na_ubyt_stud_SD" localSheetId="11">#REF!</definedName>
    <definedName name="prisp_na_ubyt_stud_SD" localSheetId="10">#REF!</definedName>
    <definedName name="prisp_na_ubyt_stud_SD" localSheetId="12">#REF!</definedName>
    <definedName name="prisp_na_ubyt_stud_SD" localSheetId="14">#REF!</definedName>
    <definedName name="prisp_na_ubyt_stud_SD" localSheetId="13">#REF!</definedName>
    <definedName name="prisp_na_ubyt_stud_SD" localSheetId="15">#REF!</definedName>
    <definedName name="prisp_na_ubyt_stud_SD">#REF!</definedName>
    <definedName name="prisp_na_ubyt_stud_ZZ" localSheetId="21">#REF!</definedName>
    <definedName name="prisp_na_ubyt_stud_ZZ" localSheetId="9">#REF!</definedName>
    <definedName name="prisp_na_ubyt_stud_ZZ" localSheetId="11">#REF!</definedName>
    <definedName name="prisp_na_ubyt_stud_ZZ" localSheetId="10">#REF!</definedName>
    <definedName name="prisp_na_ubyt_stud_ZZ" localSheetId="12">#REF!</definedName>
    <definedName name="prisp_na_ubyt_stud_ZZ" localSheetId="14">#REF!</definedName>
    <definedName name="prisp_na_ubyt_stud_ZZ" localSheetId="13">#REF!</definedName>
    <definedName name="prisp_na_ubyt_stud_ZZ" localSheetId="15">#REF!</definedName>
    <definedName name="prisp_na_ubyt_stud_ZZ">#REF!</definedName>
    <definedName name="prísp_zákl_prev" localSheetId="21">#REF!</definedName>
    <definedName name="prísp_zákl_prev" localSheetId="9">#REF!</definedName>
    <definedName name="prísp_zákl_prev" localSheetId="11">#REF!</definedName>
    <definedName name="prísp_zákl_prev" localSheetId="10">#REF!</definedName>
    <definedName name="prísp_zákl_prev" localSheetId="12">#REF!</definedName>
    <definedName name="prísp_zákl_prev" localSheetId="14">#REF!</definedName>
    <definedName name="prísp_zákl_prev" localSheetId="13">#REF!</definedName>
    <definedName name="prísp_zákl_prev" localSheetId="15">#REF!</definedName>
    <definedName name="prísp_zákl_prev">#REF!</definedName>
    <definedName name="R_vvs" localSheetId="21">#REF!</definedName>
    <definedName name="R_vvs" localSheetId="9">#REF!</definedName>
    <definedName name="R_vvs" localSheetId="11">#REF!</definedName>
    <definedName name="R_vvs" localSheetId="10">#REF!</definedName>
    <definedName name="R_vvs" localSheetId="12">#REF!</definedName>
    <definedName name="R_vvs" localSheetId="14">#REF!</definedName>
    <definedName name="R_vvs" localSheetId="13">#REF!</definedName>
    <definedName name="R_vvs" localSheetId="15">#REF!</definedName>
    <definedName name="R_vvs">#REF!</definedName>
    <definedName name="R_vvs_BD" localSheetId="21">#REF!</definedName>
    <definedName name="R_vvs_BD" localSheetId="9">#REF!</definedName>
    <definedName name="R_vvs_BD" localSheetId="11">#REF!</definedName>
    <definedName name="R_vvs_BD" localSheetId="10">#REF!</definedName>
    <definedName name="R_vvs_BD" localSheetId="12">#REF!</definedName>
    <definedName name="R_vvs_BD" localSheetId="14">#REF!</definedName>
    <definedName name="R_vvs_BD" localSheetId="13">#REF!</definedName>
    <definedName name="R_vvs_BD" localSheetId="15">#REF!</definedName>
    <definedName name="R_vvs_BD">#REF!</definedName>
    <definedName name="R_vvs_VaT_BD" localSheetId="21">#REF!</definedName>
    <definedName name="R_vvs_VaT_BD" localSheetId="9">#REF!</definedName>
    <definedName name="R_vvs_VaT_BD" localSheetId="11">#REF!</definedName>
    <definedName name="R_vvs_VaT_BD" localSheetId="10">#REF!</definedName>
    <definedName name="R_vvs_VaT_BD" localSheetId="12">#REF!</definedName>
    <definedName name="R_vvs_VaT_BD" localSheetId="14">#REF!</definedName>
    <definedName name="R_vvs_VaT_BD" localSheetId="13">#REF!</definedName>
    <definedName name="R_vvs_VaT_BD" localSheetId="15">#REF!</definedName>
    <definedName name="R_vvs_VaT_BD">#REF!</definedName>
    <definedName name="Sanet" localSheetId="21">#REF!</definedName>
    <definedName name="Sanet" localSheetId="9">#REF!</definedName>
    <definedName name="Sanet" localSheetId="11">#REF!</definedName>
    <definedName name="Sanet" localSheetId="10">#REF!</definedName>
    <definedName name="Sanet" localSheetId="12">#REF!</definedName>
    <definedName name="Sanet" localSheetId="14">#REF!</definedName>
    <definedName name="Sanet" localSheetId="13">#REF!</definedName>
    <definedName name="Sanet" localSheetId="15">#REF!</definedName>
    <definedName name="Sanet">#REF!</definedName>
    <definedName name="SAPBEXrevision" hidden="1">7</definedName>
    <definedName name="SAPBEXsysID" hidden="1">"BS1"</definedName>
    <definedName name="SAPBEXwbID" hidden="1">"3TG3S316PX9BHXMQEBSXSYZZO"</definedName>
    <definedName name="stavba_ucelova" localSheetId="21">#REF!</definedName>
    <definedName name="stavba_ucelova" localSheetId="7">#REF!</definedName>
    <definedName name="stavba_ucelova" localSheetId="9">#REF!</definedName>
    <definedName name="stavba_ucelova" localSheetId="11">#REF!</definedName>
    <definedName name="stavba_ucelova" localSheetId="10">#REF!</definedName>
    <definedName name="stavba_ucelova" localSheetId="12">#REF!</definedName>
    <definedName name="stavba_ucelova" localSheetId="14">#REF!</definedName>
    <definedName name="stavba_ucelova" localSheetId="13">#REF!</definedName>
    <definedName name="stavba_ucelova" localSheetId="15">#REF!</definedName>
    <definedName name="stavba_ucelova">#REF!</definedName>
    <definedName name="studenti_vstup" localSheetId="21">#REF!</definedName>
    <definedName name="studenti_vstup" localSheetId="9">#REF!</definedName>
    <definedName name="studenti_vstup" localSheetId="11">#REF!</definedName>
    <definedName name="studenti_vstup" localSheetId="10">#REF!</definedName>
    <definedName name="studenti_vstup" localSheetId="12">#REF!</definedName>
    <definedName name="studenti_vstup" localSheetId="14">#REF!</definedName>
    <definedName name="studenti_vstup" localSheetId="13">#REF!</definedName>
    <definedName name="studenti_vstup" localSheetId="15">#REF!</definedName>
    <definedName name="studenti_vstup">#REF!</definedName>
    <definedName name="sustava" localSheetId="21">#REF!</definedName>
    <definedName name="sustava" localSheetId="9">#REF!</definedName>
    <definedName name="sustava" localSheetId="11">#REF!</definedName>
    <definedName name="sustava" localSheetId="10">#REF!</definedName>
    <definedName name="sustava" localSheetId="12">#REF!</definedName>
    <definedName name="sustava" localSheetId="14">#REF!</definedName>
    <definedName name="sustava" localSheetId="13">#REF!</definedName>
    <definedName name="sustava" localSheetId="15">#REF!</definedName>
    <definedName name="sustava">#REF!</definedName>
    <definedName name="T_1" localSheetId="21">#REF!</definedName>
    <definedName name="T_1" localSheetId="9">#REF!</definedName>
    <definedName name="T_1" localSheetId="11">#REF!</definedName>
    <definedName name="T_1" localSheetId="10">#REF!</definedName>
    <definedName name="T_1" localSheetId="12">#REF!</definedName>
    <definedName name="T_1" localSheetId="14">#REF!</definedName>
    <definedName name="T_1" localSheetId="13">#REF!</definedName>
    <definedName name="T_1" localSheetId="15">#REF!</definedName>
    <definedName name="T_1">#REF!</definedName>
    <definedName name="T_25_so_štip_2007" localSheetId="21">#REF!</definedName>
    <definedName name="T_25_so_štip_2007" localSheetId="9">#REF!</definedName>
    <definedName name="T_25_so_štip_2007" localSheetId="11">#REF!</definedName>
    <definedName name="T_25_so_štip_2007" localSheetId="10">#REF!</definedName>
    <definedName name="T_25_so_štip_2007" localSheetId="12">#REF!</definedName>
    <definedName name="T_25_so_štip_2007" localSheetId="14">#REF!</definedName>
    <definedName name="T_25_so_štip_2007" localSheetId="13">#REF!</definedName>
    <definedName name="T_25_so_štip_2007" localSheetId="15">#REF!</definedName>
    <definedName name="T_25_so_štip_2007">#REF!</definedName>
    <definedName name="T_M" localSheetId="21">#REF!</definedName>
    <definedName name="T_M" localSheetId="9">#REF!</definedName>
    <definedName name="T_M" localSheetId="11">#REF!</definedName>
    <definedName name="T_M" localSheetId="10">#REF!</definedName>
    <definedName name="T_M" localSheetId="12">#REF!</definedName>
    <definedName name="T_M" localSheetId="14">#REF!</definedName>
    <definedName name="T_M" localSheetId="13">#REF!</definedName>
    <definedName name="T_M" localSheetId="15">#REF!</definedName>
    <definedName name="T_M">#REF!</definedName>
    <definedName name="váha_absDrš" localSheetId="21">#REF!</definedName>
    <definedName name="váha_absDrš" localSheetId="9">#REF!</definedName>
    <definedName name="váha_absDrš" localSheetId="11">#REF!</definedName>
    <definedName name="váha_absDrš" localSheetId="10">#REF!</definedName>
    <definedName name="váha_absDrš" localSheetId="12">#REF!</definedName>
    <definedName name="váha_absDrš" localSheetId="14">#REF!</definedName>
    <definedName name="váha_absDrš" localSheetId="13">#REF!</definedName>
    <definedName name="váha_absDrš" localSheetId="15">#REF!</definedName>
    <definedName name="váha_absDrš">#REF!</definedName>
    <definedName name="váha_DG" localSheetId="21">#REF!</definedName>
    <definedName name="váha_DG" localSheetId="9">#REF!</definedName>
    <definedName name="váha_DG" localSheetId="11">#REF!</definedName>
    <definedName name="váha_DG" localSheetId="10">#REF!</definedName>
    <definedName name="váha_DG" localSheetId="12">#REF!</definedName>
    <definedName name="váha_DG" localSheetId="14">#REF!</definedName>
    <definedName name="váha_DG" localSheetId="13">#REF!</definedName>
    <definedName name="váha_DG" localSheetId="15">#REF!</definedName>
    <definedName name="váha_DG">#REF!</definedName>
    <definedName name="váha_poDs" localSheetId="21">#REF!</definedName>
    <definedName name="váha_poDs" localSheetId="9">#REF!</definedName>
    <definedName name="váha_poDs" localSheetId="11">#REF!</definedName>
    <definedName name="váha_poDs" localSheetId="10">#REF!</definedName>
    <definedName name="váha_poDs" localSheetId="12">#REF!</definedName>
    <definedName name="váha_poDs" localSheetId="14">#REF!</definedName>
    <definedName name="váha_poDs" localSheetId="13">#REF!</definedName>
    <definedName name="váha_poDs" localSheetId="15">#REF!</definedName>
    <definedName name="váha_poDs">#REF!</definedName>
    <definedName name="váha_Pub" localSheetId="21">#REF!</definedName>
    <definedName name="váha_Pub" localSheetId="9">#REF!</definedName>
    <definedName name="váha_Pub" localSheetId="11">#REF!</definedName>
    <definedName name="váha_Pub" localSheetId="10">#REF!</definedName>
    <definedName name="váha_Pub" localSheetId="12">#REF!</definedName>
    <definedName name="váha_Pub" localSheetId="14">#REF!</definedName>
    <definedName name="váha_Pub" localSheetId="13">#REF!</definedName>
    <definedName name="váha_Pub" localSheetId="15">#REF!</definedName>
    <definedName name="váha_Pub">#REF!</definedName>
    <definedName name="váha_ZG" localSheetId="21">#REF!</definedName>
    <definedName name="váha_ZG" localSheetId="9">#REF!</definedName>
    <definedName name="váha_ZG" localSheetId="11">#REF!</definedName>
    <definedName name="váha_ZG" localSheetId="10">#REF!</definedName>
    <definedName name="váha_ZG" localSheetId="12">#REF!</definedName>
    <definedName name="váha_ZG" localSheetId="14">#REF!</definedName>
    <definedName name="váha_ZG" localSheetId="13">#REF!</definedName>
    <definedName name="váha_ZG" localSheetId="15">#REF!</definedName>
    <definedName name="váha_ZG">#REF!</definedName>
    <definedName name="výkon_um" localSheetId="21">#REF!</definedName>
    <definedName name="výkon_um" localSheetId="9">#REF!</definedName>
    <definedName name="výkon_um" localSheetId="11">#REF!</definedName>
    <definedName name="výkon_um" localSheetId="10">#REF!</definedName>
    <definedName name="výkon_um" localSheetId="12">#REF!</definedName>
    <definedName name="výkon_um" localSheetId="14">#REF!</definedName>
    <definedName name="výkon_um" localSheetId="13">#REF!</definedName>
    <definedName name="výkon_um" localSheetId="15">#REF!</definedName>
    <definedName name="výkon_um">#REF!</definedName>
    <definedName name="x" localSheetId="21">#REF!</definedName>
    <definedName name="x" localSheetId="9">#REF!</definedName>
    <definedName name="x" localSheetId="11">#REF!</definedName>
    <definedName name="x" localSheetId="10">#REF!</definedName>
    <definedName name="x" localSheetId="12">#REF!</definedName>
    <definedName name="x" localSheetId="14">#REF!</definedName>
    <definedName name="x" localSheetId="13">#REF!</definedName>
    <definedName name="x" localSheetId="15">#REF!</definedName>
    <definedName name="x">#REF!</definedName>
    <definedName name="xxx" hidden="1">"3TGMUFSSIAIMK2KTNC9DELQD0"</definedName>
    <definedName name="zakl_prisp_na_prev_SD" localSheetId="21">#REF!</definedName>
    <definedName name="zakl_prisp_na_prev_SD" localSheetId="9">#REF!</definedName>
    <definedName name="zakl_prisp_na_prev_SD" localSheetId="11">#REF!</definedName>
    <definedName name="zakl_prisp_na_prev_SD" localSheetId="10">#REF!</definedName>
    <definedName name="zakl_prisp_na_prev_SD" localSheetId="12">#REF!</definedName>
    <definedName name="zakl_prisp_na_prev_SD" localSheetId="14">#REF!</definedName>
    <definedName name="zakl_prisp_na_prev_SD" localSheetId="13">#REF!</definedName>
    <definedName name="zakl_prisp_na_prev_SD" localSheetId="15">#REF!</definedName>
    <definedName name="zakl_prisp_na_prev_SD">#REF!</definedName>
    <definedName name="záloha" localSheetId="21">#REF!</definedName>
    <definedName name="záloha" localSheetId="9">#REF!</definedName>
    <definedName name="záloha" localSheetId="11">#REF!</definedName>
    <definedName name="záloha" localSheetId="10">#REF!</definedName>
    <definedName name="záloha" localSheetId="12">#REF!</definedName>
    <definedName name="záloha" localSheetId="14">#REF!</definedName>
    <definedName name="záloha" localSheetId="13">#REF!</definedName>
    <definedName name="záloha" localSheetId="15">#REF!</definedName>
    <definedName name="záloha">#REF!</definedName>
  </definedNames>
  <calcPr calcId="162913"/>
</workbook>
</file>

<file path=xl/calcChain.xml><?xml version="1.0" encoding="utf-8"?>
<calcChain xmlns="http://schemas.openxmlformats.org/spreadsheetml/2006/main">
  <c r="L16" i="145" l="1"/>
  <c r="L12" i="145" l="1"/>
  <c r="E89" i="204" l="1"/>
  <c r="C81" i="204"/>
  <c r="D81" i="204"/>
  <c r="E81" i="204"/>
  <c r="E79" i="204" s="1"/>
  <c r="E68" i="204"/>
  <c r="E32" i="204"/>
  <c r="E19" i="204"/>
  <c r="C16" i="3" l="1"/>
  <c r="L18" i="145" l="1"/>
  <c r="H18" i="145"/>
  <c r="F18" i="145"/>
  <c r="E63" i="204" l="1"/>
  <c r="E62" i="204" s="1"/>
  <c r="E61" i="204"/>
  <c r="E60" i="204" l="1"/>
  <c r="H7" i="97"/>
  <c r="E92" i="204" l="1"/>
  <c r="E90" i="204" s="1"/>
  <c r="E93" i="204"/>
  <c r="I7" i="97" s="1"/>
  <c r="D14" i="208"/>
  <c r="C14" i="208"/>
  <c r="C13" i="208"/>
  <c r="A9" i="208"/>
  <c r="A10" i="208" s="1"/>
  <c r="A11" i="208" s="1"/>
  <c r="A12" i="208" s="1"/>
  <c r="A13" i="208" s="1"/>
  <c r="A14" i="208" s="1"/>
  <c r="A15" i="208" s="1"/>
  <c r="A16" i="208" s="1"/>
  <c r="A17" i="208" s="1"/>
  <c r="A18" i="208" s="1"/>
  <c r="F8" i="208"/>
  <c r="E8" i="208"/>
  <c r="A7" i="208"/>
  <c r="C18" i="208" l="1"/>
  <c r="C17" i="208"/>
  <c r="D18" i="208"/>
  <c r="D13" i="208"/>
  <c r="D17" i="208" s="1"/>
  <c r="F6" i="204" l="1"/>
  <c r="E6" i="204"/>
  <c r="D6" i="204"/>
  <c r="F19" i="204"/>
  <c r="D19" i="204"/>
  <c r="F32" i="204"/>
  <c r="D32" i="204"/>
  <c r="F40" i="204"/>
  <c r="E40" i="204"/>
  <c r="D40" i="204"/>
  <c r="F44" i="204"/>
  <c r="E44" i="204"/>
  <c r="D44" i="204"/>
  <c r="D62" i="204"/>
  <c r="D60" i="204" s="1"/>
  <c r="D68" i="204"/>
  <c r="D79" i="204"/>
  <c r="D90" i="204"/>
  <c r="I6" i="97" l="1"/>
  <c r="H6" i="97"/>
  <c r="F14" i="144" l="1"/>
  <c r="E14" i="144"/>
  <c r="D15" i="145"/>
  <c r="E12" i="207" l="1"/>
  <c r="C12" i="207"/>
  <c r="C11" i="207"/>
  <c r="E9" i="207" s="1"/>
  <c r="E11" i="207" s="1"/>
  <c r="A7" i="207"/>
  <c r="A8" i="207" s="1"/>
  <c r="A9" i="207" s="1"/>
  <c r="A10" i="207" s="1"/>
  <c r="G66" i="204" l="1"/>
  <c r="H102" i="204"/>
  <c r="G102" i="204"/>
  <c r="H101" i="204"/>
  <c r="G101" i="204"/>
  <c r="H100" i="204"/>
  <c r="G100" i="204"/>
  <c r="H99" i="204"/>
  <c r="G99" i="204"/>
  <c r="H98" i="204"/>
  <c r="G98" i="204"/>
  <c r="H97" i="204"/>
  <c r="G97" i="204"/>
  <c r="H96" i="204"/>
  <c r="G96" i="204"/>
  <c r="H95" i="204"/>
  <c r="G95" i="204"/>
  <c r="H94" i="204"/>
  <c r="G94" i="204"/>
  <c r="H93" i="204"/>
  <c r="G93" i="204"/>
  <c r="H92" i="204"/>
  <c r="G92" i="204"/>
  <c r="H91" i="204"/>
  <c r="G91" i="204"/>
  <c r="F90" i="204"/>
  <c r="C90" i="204"/>
  <c r="H89" i="204"/>
  <c r="G89" i="204"/>
  <c r="H88" i="204"/>
  <c r="G88" i="204"/>
  <c r="H87" i="204"/>
  <c r="G87" i="204"/>
  <c r="H86" i="204"/>
  <c r="G86" i="204"/>
  <c r="H85" i="204"/>
  <c r="G85" i="204"/>
  <c r="H84" i="204"/>
  <c r="G84" i="204"/>
  <c r="H83" i="204"/>
  <c r="G83" i="204"/>
  <c r="H82" i="204"/>
  <c r="G82" i="204"/>
  <c r="F81" i="204"/>
  <c r="C79" i="204"/>
  <c r="H80" i="204"/>
  <c r="G80" i="204"/>
  <c r="H78" i="204"/>
  <c r="G78" i="204"/>
  <c r="H77" i="204"/>
  <c r="G77" i="204"/>
  <c r="H76" i="204"/>
  <c r="G76" i="204"/>
  <c r="H75" i="204"/>
  <c r="G75" i="204"/>
  <c r="H74" i="204"/>
  <c r="G74" i="204"/>
  <c r="H73" i="204"/>
  <c r="G73" i="204"/>
  <c r="H72" i="204"/>
  <c r="G72" i="204"/>
  <c r="H71" i="204"/>
  <c r="G71" i="204"/>
  <c r="H70" i="204"/>
  <c r="G70" i="204"/>
  <c r="H69" i="204"/>
  <c r="G69" i="204"/>
  <c r="F68" i="204"/>
  <c r="C68" i="204"/>
  <c r="H67" i="204"/>
  <c r="G67" i="204"/>
  <c r="H66" i="204"/>
  <c r="H65" i="204"/>
  <c r="G65" i="204"/>
  <c r="H64" i="204"/>
  <c r="G64" i="204"/>
  <c r="H63" i="204"/>
  <c r="G63" i="204"/>
  <c r="F62" i="204"/>
  <c r="F60" i="204" s="1"/>
  <c r="C62" i="204"/>
  <c r="H61" i="204"/>
  <c r="G61" i="204"/>
  <c r="H59" i="204"/>
  <c r="G59" i="204"/>
  <c r="H58" i="204"/>
  <c r="G58" i="204"/>
  <c r="H57" i="204"/>
  <c r="G57" i="204"/>
  <c r="H56" i="204"/>
  <c r="G56" i="204"/>
  <c r="H55" i="204"/>
  <c r="G55" i="204"/>
  <c r="H54" i="204"/>
  <c r="G54" i="204"/>
  <c r="H53" i="204"/>
  <c r="G53" i="204"/>
  <c r="H52" i="204"/>
  <c r="G52" i="204"/>
  <c r="H51" i="204"/>
  <c r="G51" i="204"/>
  <c r="H50" i="204"/>
  <c r="G50" i="204"/>
  <c r="H49" i="204"/>
  <c r="G49" i="204"/>
  <c r="H48" i="204"/>
  <c r="G48" i="204"/>
  <c r="H47" i="204"/>
  <c r="G47" i="204"/>
  <c r="H46" i="204"/>
  <c r="G46" i="204"/>
  <c r="H45" i="204"/>
  <c r="G45" i="204"/>
  <c r="C44" i="204"/>
  <c r="H43" i="204"/>
  <c r="G43" i="204"/>
  <c r="H42" i="204"/>
  <c r="G42" i="204"/>
  <c r="H41" i="204"/>
  <c r="G41" i="204"/>
  <c r="H40" i="204"/>
  <c r="C40" i="204"/>
  <c r="H39" i="204"/>
  <c r="G39" i="204"/>
  <c r="H38" i="204"/>
  <c r="G38" i="204"/>
  <c r="H37" i="204"/>
  <c r="H36" i="204"/>
  <c r="G36" i="204"/>
  <c r="H35" i="204"/>
  <c r="G35" i="204"/>
  <c r="H34" i="204"/>
  <c r="G34" i="204"/>
  <c r="H33" i="204"/>
  <c r="G33" i="204"/>
  <c r="C32" i="204"/>
  <c r="H31" i="204"/>
  <c r="G31" i="204"/>
  <c r="H30" i="204"/>
  <c r="G30" i="204"/>
  <c r="H29" i="204"/>
  <c r="G29" i="204"/>
  <c r="H28" i="204"/>
  <c r="G28" i="204"/>
  <c r="F27" i="204"/>
  <c r="E27" i="204"/>
  <c r="E103" i="204" s="1"/>
  <c r="D27" i="204"/>
  <c r="D103" i="204" s="1"/>
  <c r="C27" i="204"/>
  <c r="H25" i="204"/>
  <c r="G25" i="204"/>
  <c r="H24" i="204"/>
  <c r="G24" i="204"/>
  <c r="H23" i="204"/>
  <c r="G23" i="204"/>
  <c r="H22" i="204"/>
  <c r="G22" i="204"/>
  <c r="H21" i="204"/>
  <c r="G21" i="204"/>
  <c r="H20" i="204"/>
  <c r="G20" i="204"/>
  <c r="C19" i="204"/>
  <c r="H18" i="204"/>
  <c r="G18" i="204"/>
  <c r="H17" i="204"/>
  <c r="G17" i="204"/>
  <c r="H16" i="204"/>
  <c r="G16" i="204"/>
  <c r="H15" i="204"/>
  <c r="G15" i="204"/>
  <c r="H14" i="204"/>
  <c r="G14" i="204"/>
  <c r="H13" i="204"/>
  <c r="G13" i="204"/>
  <c r="H12" i="204"/>
  <c r="G12" i="204"/>
  <c r="H11" i="204"/>
  <c r="G11" i="204"/>
  <c r="H10" i="204"/>
  <c r="G10" i="204"/>
  <c r="H9" i="204"/>
  <c r="G9" i="204"/>
  <c r="H8" i="204"/>
  <c r="G8" i="204"/>
  <c r="H7" i="204"/>
  <c r="G7" i="204"/>
  <c r="A7" i="204"/>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4" i="204" s="1"/>
  <c r="A55" i="204" s="1"/>
  <c r="A56" i="204" s="1"/>
  <c r="A57" i="204" s="1"/>
  <c r="A58" i="204" s="1"/>
  <c r="A59" i="204" s="1"/>
  <c r="A60" i="204" s="1"/>
  <c r="A61" i="204" s="1"/>
  <c r="A62" i="204" s="1"/>
  <c r="A63" i="204" s="1"/>
  <c r="A64" i="204" s="1"/>
  <c r="A65" i="204" s="1"/>
  <c r="A66" i="204" s="1"/>
  <c r="A67" i="204" s="1"/>
  <c r="A68" i="204" s="1"/>
  <c r="A69" i="204" s="1"/>
  <c r="A70" i="204" s="1"/>
  <c r="A71" i="204" s="1"/>
  <c r="A72" i="204" s="1"/>
  <c r="A73" i="204" s="1"/>
  <c r="A74" i="204" s="1"/>
  <c r="A75" i="204" s="1"/>
  <c r="A76" i="204" s="1"/>
  <c r="A77" i="204" s="1"/>
  <c r="A78" i="204" s="1"/>
  <c r="A79" i="204" s="1"/>
  <c r="A80" i="204" s="1"/>
  <c r="A81" i="204" s="1"/>
  <c r="A82" i="204" s="1"/>
  <c r="A83" i="204" s="1"/>
  <c r="A84" i="204" s="1"/>
  <c r="A85" i="204" s="1"/>
  <c r="A86" i="204" s="1"/>
  <c r="A88" i="204" s="1"/>
  <c r="A89" i="204" s="1"/>
  <c r="A90" i="204" s="1"/>
  <c r="A91" i="204" s="1"/>
  <c r="A92" i="204" s="1"/>
  <c r="A94" i="204" s="1"/>
  <c r="A95" i="204" s="1"/>
  <c r="A96" i="204" s="1"/>
  <c r="A97" i="204" s="1"/>
  <c r="A98" i="204" s="1"/>
  <c r="A99" i="204" s="1"/>
  <c r="A100" i="204" s="1"/>
  <c r="A101" i="204" s="1"/>
  <c r="A102" i="204" s="1"/>
  <c r="A103" i="204" s="1"/>
  <c r="C6" i="204"/>
  <c r="H27" i="204" l="1"/>
  <c r="H90" i="204"/>
  <c r="G90" i="204"/>
  <c r="H81" i="204"/>
  <c r="H68" i="204"/>
  <c r="G68" i="204"/>
  <c r="H62" i="204"/>
  <c r="G62" i="204"/>
  <c r="H44" i="204"/>
  <c r="G44" i="204"/>
  <c r="G40" i="204"/>
  <c r="H32" i="204"/>
  <c r="G32" i="204"/>
  <c r="G27" i="204"/>
  <c r="G19" i="204"/>
  <c r="H19" i="204"/>
  <c r="G79" i="204"/>
  <c r="G81" i="204"/>
  <c r="G6" i="204"/>
  <c r="C60" i="204"/>
  <c r="C103" i="204" s="1"/>
  <c r="D104" i="204" s="1"/>
  <c r="F79" i="204"/>
  <c r="H79" i="204" s="1"/>
  <c r="H6" i="204"/>
  <c r="F103" i="204" l="1"/>
  <c r="H60" i="204"/>
  <c r="G60" i="204"/>
  <c r="G103" i="204"/>
  <c r="F104" i="204" l="1"/>
  <c r="H103" i="204"/>
  <c r="D18" i="154" l="1"/>
  <c r="C18" i="154"/>
  <c r="E22" i="3"/>
  <c r="E23" i="3"/>
  <c r="E24" i="3"/>
  <c r="E25" i="3"/>
  <c r="E26" i="3"/>
  <c r="E27" i="3"/>
  <c r="E28" i="3"/>
  <c r="E30" i="3"/>
  <c r="E31" i="3"/>
  <c r="E32" i="3"/>
  <c r="E21" i="3"/>
  <c r="D20" i="3"/>
  <c r="C29" i="3"/>
  <c r="C20" i="3" s="1"/>
  <c r="E29" i="3" l="1"/>
  <c r="C10" i="3"/>
  <c r="E10" i="3" s="1"/>
  <c r="C7" i="3"/>
  <c r="E7" i="3" s="1"/>
  <c r="E9" i="3"/>
  <c r="E8" i="3"/>
  <c r="C19" i="3"/>
  <c r="E20" i="3" l="1"/>
  <c r="D12" i="3"/>
  <c r="C12" i="3"/>
  <c r="E16" i="3"/>
  <c r="E15" i="3"/>
  <c r="E14" i="3"/>
  <c r="E13" i="3"/>
  <c r="D5" i="3"/>
  <c r="C5" i="3"/>
  <c r="E12" i="3" l="1"/>
  <c r="D30" i="167" l="1"/>
  <c r="J29" i="167"/>
  <c r="K29" i="167" s="1"/>
  <c r="F29" i="167"/>
  <c r="J28" i="167"/>
  <c r="F28" i="167"/>
  <c r="F27" i="167"/>
  <c r="F22" i="167" s="1"/>
  <c r="J26" i="167"/>
  <c r="F26" i="167"/>
  <c r="J25" i="167"/>
  <c r="F25" i="167"/>
  <c r="J24" i="167"/>
  <c r="F24" i="167"/>
  <c r="J23" i="167"/>
  <c r="F23" i="167"/>
  <c r="I22" i="167"/>
  <c r="H22" i="167"/>
  <c r="G22" i="167"/>
  <c r="E22" i="167"/>
  <c r="D22" i="167"/>
  <c r="C22" i="167"/>
  <c r="J21" i="167"/>
  <c r="F21" i="167"/>
  <c r="J20" i="167"/>
  <c r="F20" i="167"/>
  <c r="J19" i="167"/>
  <c r="F19" i="167"/>
  <c r="J18" i="167"/>
  <c r="F18" i="167"/>
  <c r="J17" i="167"/>
  <c r="F17" i="167"/>
  <c r="J16" i="167"/>
  <c r="F16" i="167"/>
  <c r="J15" i="167"/>
  <c r="F15" i="167"/>
  <c r="F14" i="167"/>
  <c r="J13" i="167"/>
  <c r="F13" i="167"/>
  <c r="J12" i="167"/>
  <c r="F12" i="167"/>
  <c r="J11" i="167"/>
  <c r="F11" i="167"/>
  <c r="J10" i="167"/>
  <c r="F10" i="167"/>
  <c r="J9" i="167"/>
  <c r="K9" i="167" s="1"/>
  <c r="J8" i="167"/>
  <c r="F8" i="167"/>
  <c r="I7" i="167"/>
  <c r="H7" i="167"/>
  <c r="H30" i="167" s="1"/>
  <c r="G7" i="167"/>
  <c r="G30" i="167" s="1"/>
  <c r="C7" i="167"/>
  <c r="C30" i="167" s="1"/>
  <c r="G30" i="165"/>
  <c r="J29" i="165"/>
  <c r="F29" i="165"/>
  <c r="J28" i="165"/>
  <c r="F28" i="165"/>
  <c r="F27" i="165"/>
  <c r="F22" i="165" s="1"/>
  <c r="K22" i="165" s="1"/>
  <c r="J26" i="165"/>
  <c r="F26" i="165"/>
  <c r="K26" i="165" s="1"/>
  <c r="J25" i="165"/>
  <c r="F25" i="165"/>
  <c r="K25" i="165" s="1"/>
  <c r="J24" i="165"/>
  <c r="F24" i="165"/>
  <c r="K24" i="165" s="1"/>
  <c r="J23" i="165"/>
  <c r="F23" i="165"/>
  <c r="K23" i="165" s="1"/>
  <c r="I22" i="165"/>
  <c r="H22" i="165"/>
  <c r="G22" i="165"/>
  <c r="E22" i="165"/>
  <c r="D22" i="165"/>
  <c r="C22" i="165"/>
  <c r="I21" i="165"/>
  <c r="F21" i="165"/>
  <c r="K21" i="165" s="1"/>
  <c r="K20" i="165"/>
  <c r="I20" i="165"/>
  <c r="J19" i="165"/>
  <c r="F19" i="165"/>
  <c r="J18" i="165"/>
  <c r="F18" i="165"/>
  <c r="J17" i="165"/>
  <c r="F17" i="165"/>
  <c r="I16" i="165"/>
  <c r="D16" i="165"/>
  <c r="D30" i="165" s="1"/>
  <c r="C16" i="165"/>
  <c r="F16" i="165" s="1"/>
  <c r="K16" i="165" s="1"/>
  <c r="J15" i="165"/>
  <c r="F15" i="165"/>
  <c r="J13" i="165"/>
  <c r="F13" i="165"/>
  <c r="J12" i="165"/>
  <c r="F12" i="165"/>
  <c r="I11" i="165"/>
  <c r="F11" i="165"/>
  <c r="K11" i="165" s="1"/>
  <c r="J10" i="165"/>
  <c r="F10" i="165"/>
  <c r="I9" i="165"/>
  <c r="F9" i="165"/>
  <c r="I8" i="165"/>
  <c r="I7" i="165"/>
  <c r="H7" i="165"/>
  <c r="H30" i="165" s="1"/>
  <c r="E7" i="165"/>
  <c r="E30" i="165" s="1"/>
  <c r="C7" i="165"/>
  <c r="J7" i="167" l="1"/>
  <c r="K15" i="167"/>
  <c r="K28" i="165"/>
  <c r="K13" i="167"/>
  <c r="K18" i="167"/>
  <c r="K10" i="167"/>
  <c r="K12" i="167"/>
  <c r="J30" i="165"/>
  <c r="K11" i="167"/>
  <c r="K28" i="167"/>
  <c r="J22" i="167"/>
  <c r="K19" i="167"/>
  <c r="K19" i="165"/>
  <c r="K16" i="167"/>
  <c r="K8" i="167"/>
  <c r="K20" i="167"/>
  <c r="K17" i="167"/>
  <c r="K21" i="167"/>
  <c r="J30" i="167"/>
  <c r="F7" i="167"/>
  <c r="F30" i="167" s="1"/>
  <c r="K29" i="165"/>
  <c r="I30" i="167"/>
  <c r="C30" i="165"/>
  <c r="K12" i="165"/>
  <c r="K15" i="165"/>
  <c r="K18" i="165"/>
  <c r="F7" i="165"/>
  <c r="F30" i="165" s="1"/>
  <c r="I30" i="165"/>
  <c r="K10" i="165"/>
  <c r="J22" i="165"/>
  <c r="K13" i="165"/>
  <c r="K30" i="165" l="1"/>
  <c r="K7" i="167"/>
  <c r="K30" i="167"/>
  <c r="K7" i="165"/>
  <c r="C7" i="64"/>
  <c r="C5" i="64" s="1"/>
  <c r="G6" i="97" l="1"/>
  <c r="C20" i="146" l="1"/>
  <c r="E11" i="164" l="1"/>
  <c r="E9" i="164" l="1"/>
  <c r="A7" i="164"/>
  <c r="A8" i="164" s="1"/>
  <c r="A9" i="164" s="1"/>
  <c r="A10" i="164" s="1"/>
  <c r="C31" i="161" l="1"/>
  <c r="D31" i="161"/>
  <c r="F31" i="161" l="1"/>
  <c r="E31" i="161"/>
  <c r="M6" i="97" l="1"/>
  <c r="H70" i="161" l="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F55" i="161"/>
  <c r="E55" i="161"/>
  <c r="D55" i="161"/>
  <c r="C55" i="16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E39" i="161"/>
  <c r="D39" i="161"/>
  <c r="C39" i="161"/>
  <c r="H38" i="161"/>
  <c r="G38" i="161"/>
  <c r="H37" i="161"/>
  <c r="G37" i="161"/>
  <c r="H36" i="161"/>
  <c r="G36" i="161"/>
  <c r="H35" i="161"/>
  <c r="G35" i="161"/>
  <c r="H34" i="161"/>
  <c r="G34" i="161"/>
  <c r="H33" i="161"/>
  <c r="G33" i="161"/>
  <c r="H32" i="161"/>
  <c r="G32" i="161"/>
  <c r="G31" i="161"/>
  <c r="H31" i="161"/>
  <c r="H30" i="161"/>
  <c r="G30" i="161"/>
  <c r="H29" i="161"/>
  <c r="G29" i="161"/>
  <c r="H28" i="161"/>
  <c r="G28" i="161"/>
  <c r="H27" i="161"/>
  <c r="G27" i="161"/>
  <c r="H26" i="161"/>
  <c r="G26" i="161"/>
  <c r="F25" i="161"/>
  <c r="E25" i="161"/>
  <c r="D25" i="161"/>
  <c r="C25" i="161"/>
  <c r="H24" i="161"/>
  <c r="G24" i="161"/>
  <c r="H23" i="161"/>
  <c r="G23" i="161"/>
  <c r="H22" i="161"/>
  <c r="G22" i="161"/>
  <c r="F21" i="161"/>
  <c r="E21" i="161"/>
  <c r="D21" i="161"/>
  <c r="C21" i="161"/>
  <c r="H20" i="161"/>
  <c r="G20" i="161"/>
  <c r="H19" i="161"/>
  <c r="G19" i="161"/>
  <c r="H18" i="161"/>
  <c r="G18" i="161"/>
  <c r="H17" i="161"/>
  <c r="G17" i="161"/>
  <c r="H16" i="161"/>
  <c r="G16" i="161"/>
  <c r="H15" i="161"/>
  <c r="G15" i="161"/>
  <c r="H14" i="161"/>
  <c r="G14" i="161"/>
  <c r="H13" i="161"/>
  <c r="G13" i="161"/>
  <c r="H12" i="161"/>
  <c r="G12" i="161"/>
  <c r="F11" i="161"/>
  <c r="E11" i="161"/>
  <c r="D11" i="161"/>
  <c r="C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F6" i="161"/>
  <c r="E6" i="161"/>
  <c r="D6" i="161"/>
  <c r="C6" i="161"/>
  <c r="H55" i="161" l="1"/>
  <c r="G55" i="161"/>
  <c r="G39" i="161"/>
  <c r="H39" i="161"/>
  <c r="H25" i="161"/>
  <c r="G25" i="161"/>
  <c r="F71" i="161"/>
  <c r="H21" i="161"/>
  <c r="G21" i="161"/>
  <c r="D71" i="161"/>
  <c r="C71" i="161"/>
  <c r="E71" i="161"/>
  <c r="G11" i="161"/>
  <c r="H11" i="161"/>
  <c r="G6" i="161"/>
  <c r="H6" i="161"/>
  <c r="H71" i="161" l="1"/>
  <c r="D72" i="161"/>
  <c r="G71" i="161"/>
  <c r="F72" i="161"/>
  <c r="D20" i="146"/>
  <c r="C24" i="64" l="1"/>
  <c r="I16" i="91" l="1"/>
  <c r="D10" i="91"/>
  <c r="D23" i="91" s="1"/>
  <c r="E10" i="91"/>
  <c r="E23" i="91" s="1"/>
  <c r="F10" i="91"/>
  <c r="F23" i="91" s="1"/>
  <c r="G10" i="91"/>
  <c r="G23" i="91" s="1"/>
  <c r="H10" i="91"/>
  <c r="H23" i="91" s="1"/>
  <c r="I11" i="91"/>
  <c r="I12" i="91"/>
  <c r="I13" i="91"/>
  <c r="I14" i="91"/>
  <c r="I15" i="91"/>
  <c r="C10" i="91"/>
  <c r="C23" i="91" s="1"/>
  <c r="D22" i="144"/>
  <c r="E22" i="144"/>
  <c r="F22" i="144"/>
  <c r="C22" i="144"/>
  <c r="I22" i="91"/>
  <c r="D5" i="154"/>
  <c r="C5" i="154"/>
  <c r="E6" i="159"/>
  <c r="D7" i="159"/>
  <c r="C7" i="159"/>
  <c r="E5" i="159"/>
  <c r="D9" i="157"/>
  <c r="F6" i="157" s="1"/>
  <c r="F9" i="157" s="1"/>
  <c r="D19" i="144"/>
  <c r="E19" i="144"/>
  <c r="F19" i="144"/>
  <c r="D16" i="144"/>
  <c r="E16" i="144"/>
  <c r="F16" i="144"/>
  <c r="D13" i="144"/>
  <c r="E13" i="144"/>
  <c r="F13" i="144"/>
  <c r="D10" i="144"/>
  <c r="E10" i="144"/>
  <c r="E7" i="144"/>
  <c r="F10" i="144"/>
  <c r="D7" i="144"/>
  <c r="F7" i="144"/>
  <c r="E6" i="23"/>
  <c r="E14" i="23"/>
  <c r="E16" i="23"/>
  <c r="E17" i="23"/>
  <c r="E18" i="23"/>
  <c r="E8" i="23"/>
  <c r="E9" i="23"/>
  <c r="E10" i="23"/>
  <c r="E11" i="23"/>
  <c r="E12" i="23"/>
  <c r="D7" i="23"/>
  <c r="C7" i="23"/>
  <c r="C7" i="144"/>
  <c r="C10" i="144"/>
  <c r="C16" i="144"/>
  <c r="C19" i="144"/>
  <c r="C13" i="144"/>
  <c r="C9" i="157"/>
  <c r="E6" i="157" s="1"/>
  <c r="E9" i="157" s="1"/>
  <c r="D17" i="154"/>
  <c r="C17" i="154"/>
  <c r="D10" i="154"/>
  <c r="C10" i="154"/>
  <c r="D17" i="3"/>
  <c r="D33" i="3" s="1"/>
  <c r="C12" i="146"/>
  <c r="D10" i="146" s="1"/>
  <c r="D21" i="146"/>
  <c r="F43" i="133"/>
  <c r="F42" i="133"/>
  <c r="N15" i="145"/>
  <c r="M15" i="145"/>
  <c r="M18" i="145"/>
  <c r="N18" i="145"/>
  <c r="N16" i="145"/>
  <c r="M16" i="145"/>
  <c r="N12" i="145"/>
  <c r="M12" i="145"/>
  <c r="N11" i="145"/>
  <c r="M11" i="145"/>
  <c r="M8" i="145"/>
  <c r="N8" i="145"/>
  <c r="M6" i="145"/>
  <c r="C17" i="146"/>
  <c r="H7" i="145"/>
  <c r="G7" i="145"/>
  <c r="G17" i="145" s="1"/>
  <c r="H6" i="145" s="1"/>
  <c r="C21" i="146"/>
  <c r="D17" i="146"/>
  <c r="D6" i="146"/>
  <c r="C6" i="146"/>
  <c r="A6" i="146"/>
  <c r="A7" i="146" s="1"/>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J7" i="145"/>
  <c r="I7" i="145"/>
  <c r="F7" i="145"/>
  <c r="E7" i="145"/>
  <c r="E17" i="145" s="1"/>
  <c r="D7" i="145"/>
  <c r="C7" i="145"/>
  <c r="C17" i="145" s="1"/>
  <c r="D6" i="145" s="1"/>
  <c r="F40" i="134"/>
  <c r="I21" i="91"/>
  <c r="I20" i="91"/>
  <c r="I19" i="91"/>
  <c r="I18" i="91"/>
  <c r="I17" i="91"/>
  <c r="I9" i="91"/>
  <c r="I8" i="91"/>
  <c r="I6" i="9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A8" i="61" s="1"/>
  <c r="A9" i="61" s="1"/>
  <c r="A10" i="61" s="1"/>
  <c r="E7" i="61"/>
  <c r="E8" i="61"/>
  <c r="E10" i="61"/>
  <c r="E12" i="61"/>
  <c r="E13" i="61"/>
  <c r="C15" i="61"/>
  <c r="D15" i="61"/>
  <c r="E16" i="61"/>
  <c r="A7" i="90"/>
  <c r="A8" i="90" s="1"/>
  <c r="A9" i="90" s="1"/>
  <c r="A10" i="90" s="1"/>
  <c r="A11" i="90" s="1"/>
  <c r="A12" i="90" s="1"/>
  <c r="A13" i="90" s="1"/>
  <c r="A14" i="90" s="1"/>
  <c r="A15" i="90" s="1"/>
  <c r="A17" i="90" s="1"/>
  <c r="A18" i="90" s="1"/>
  <c r="A19" i="90" s="1"/>
  <c r="A20" i="90" s="1"/>
  <c r="C7" i="90"/>
  <c r="C14" i="90" s="1"/>
  <c r="C20" i="90" s="1"/>
  <c r="D7" i="90"/>
  <c r="E6" i="3"/>
  <c r="E5" i="3" s="1"/>
  <c r="C17" i="3"/>
  <c r="C33" i="3" s="1"/>
  <c r="E18" i="3"/>
  <c r="E19" i="3"/>
  <c r="C5" i="23"/>
  <c r="D5" i="23"/>
  <c r="A6" i="23"/>
  <c r="A7" i="23" s="1"/>
  <c r="A8" i="23" s="1"/>
  <c r="A9" i="23" s="1"/>
  <c r="A10" i="23" s="1"/>
  <c r="A11" i="23" s="1"/>
  <c r="A12" i="23" s="1"/>
  <c r="A13" i="23" s="1"/>
  <c r="A14" i="23" s="1"/>
  <c r="A15" i="23" s="1"/>
  <c r="A16" i="23" s="1"/>
  <c r="A17" i="23" s="1"/>
  <c r="A18" i="23" s="1"/>
  <c r="A19" i="23" s="1"/>
  <c r="C13" i="23"/>
  <c r="D13" i="23"/>
  <c r="C15" i="23"/>
  <c r="D15" i="23"/>
  <c r="D18" i="61" l="1"/>
  <c r="D17" i="145"/>
  <c r="F6" i="145"/>
  <c r="F17" i="145" s="1"/>
  <c r="E15" i="61"/>
  <c r="E13" i="23"/>
  <c r="D19" i="23"/>
  <c r="E15" i="23"/>
  <c r="D14" i="90"/>
  <c r="D20" i="90" s="1"/>
  <c r="E7" i="159"/>
  <c r="F6" i="144"/>
  <c r="E33" i="3"/>
  <c r="E17" i="3"/>
  <c r="F42" i="134"/>
  <c r="E41" i="133"/>
  <c r="E44" i="133" s="1"/>
  <c r="D41" i="133"/>
  <c r="D44" i="133" s="1"/>
  <c r="F40" i="133"/>
  <c r="E6" i="144"/>
  <c r="D6" i="144"/>
  <c r="C6" i="144"/>
  <c r="E6" i="61"/>
  <c r="E18" i="61" s="1"/>
  <c r="C18" i="61"/>
  <c r="L17" i="145"/>
  <c r="H17" i="145"/>
  <c r="N7" i="145"/>
  <c r="M7" i="145"/>
  <c r="I10" i="91"/>
  <c r="I23" i="91"/>
  <c r="E5" i="23"/>
  <c r="C19" i="23"/>
  <c r="E7" i="23"/>
  <c r="I17" i="145"/>
  <c r="M17" i="145" s="1"/>
  <c r="D12" i="146"/>
  <c r="D9" i="146" s="1"/>
  <c r="D5" i="146" s="1"/>
  <c r="D16" i="146" s="1"/>
  <c r="C9" i="146"/>
  <c r="C5" i="146" s="1"/>
  <c r="C16" i="146" s="1"/>
  <c r="F41" i="133" l="1"/>
  <c r="F44" i="133"/>
  <c r="E19" i="23"/>
  <c r="J6" i="145"/>
  <c r="N6" i="145" s="1"/>
  <c r="J17" i="145" l="1"/>
  <c r="N17" i="145" s="1"/>
</calcChain>
</file>

<file path=xl/sharedStrings.xml><?xml version="1.0" encoding="utf-8"?>
<sst xmlns="http://schemas.openxmlformats.org/spreadsheetml/2006/main" count="1849" uniqueCount="1321">
  <si>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</si>
  <si>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</si>
  <si>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</si>
  <si>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</si>
  <si>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</si>
  <si>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</si>
  <si>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</si>
  <si>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</si>
  <si>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</si>
  <si>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</si>
  <si>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</si>
  <si>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</si>
  <si>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</si>
  <si>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</si>
  <si>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</si>
  <si>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</si>
  <si>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</si>
  <si>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</si>
  <si>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</si>
  <si>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</si>
  <si>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</si>
  <si>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</si>
  <si>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</si>
  <si>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</si>
  <si>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</si>
  <si>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</si>
  <si>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</si>
  <si>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</si>
  <si>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</si>
  <si>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</si>
  <si>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</si>
  <si>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</si>
  <si>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</si>
  <si>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</si>
  <si>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</si>
  <si>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</si>
  <si>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</si>
  <si>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</si>
  <si>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</si>
  <si>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</si>
  <si>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</si>
  <si>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</si>
  <si>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</si>
  <si>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</si>
  <si>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</si>
  <si>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</si>
  <si>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</si>
  <si>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</si>
  <si>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</si>
  <si>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</si>
  <si>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</si>
  <si>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</si>
  <si>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</si>
  <si>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</si>
  <si>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</si>
  <si>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</si>
  <si>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</si>
  <si>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</si>
  <si>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</si>
  <si>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</si>
  <si>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</si>
  <si>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</si>
  <si>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</si>
  <si>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</si>
  <si>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</si>
  <si>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</si>
  <si>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</si>
  <si>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</si>
  <si>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</si>
  <si>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</si>
  <si>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</si>
  <si>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</si>
  <si>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</si>
  <si>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</si>
  <si>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</si>
  <si>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</si>
  <si>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</si>
  <si>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</si>
  <si>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</si>
  <si>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</si>
  <si>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</si>
  <si>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</si>
  <si>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</si>
  <si>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</si>
  <si>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</si>
  <si>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</si>
  <si>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</si>
  <si>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</si>
  <si>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</si>
  <si>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</si>
  <si>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</si>
  <si>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</si>
  <si>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</si>
  <si>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</si>
  <si>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</si>
  <si>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</si>
  <si>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</si>
  <si>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</si>
  <si>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</si>
  <si>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</si>
  <si>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</si>
  <si>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</si>
  <si>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</si>
  <si>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</si>
  <si>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</si>
  <si>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</si>
  <si>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</si>
  <si>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</si>
  <si>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</si>
  <si>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</si>
  <si>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</si>
  <si>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</si>
  <si>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</si>
  <si>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</si>
  <si>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</si>
  <si>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</si>
  <si>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</si>
  <si>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</si>
  <si>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</si>
  <si>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</si>
  <si>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</si>
  <si>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</si>
  <si>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</si>
  <si>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</si>
  <si>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</si>
  <si>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</si>
  <si>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</si>
  <si>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</si>
  <si>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</si>
  <si>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</si>
  <si>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</si>
  <si>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</si>
  <si>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</si>
  <si>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</si>
  <si>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</si>
  <si>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</si>
  <si>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</si>
  <si>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</si>
  <si>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</si>
  <si>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</si>
  <si>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</si>
  <si>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</si>
  <si>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</si>
  <si>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</si>
  <si>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</si>
  <si>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</si>
  <si>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</si>
  <si>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</si>
  <si>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</si>
  <si>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</si>
  <si>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</si>
  <si>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</si>
  <si>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</si>
  <si>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</si>
  <si>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</si>
  <si>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</si>
  <si>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</si>
  <si>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</si>
  <si>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</si>
  <si>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</si>
  <si>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</si>
  <si>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</si>
  <si>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</si>
  <si>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</si>
  <si>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</si>
  <si>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</si>
  <si>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</si>
  <si>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</si>
  <si>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</si>
  <si>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</si>
  <si>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</si>
  <si>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</si>
  <si>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</si>
  <si>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</si>
  <si>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</si>
  <si>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</si>
  <si>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</si>
  <si>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</si>
  <si>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</si>
  <si>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</si>
  <si>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</si>
  <si>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</si>
  <si>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</si>
  <si>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</si>
  <si>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</si>
  <si>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</si>
  <si>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</si>
  <si>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</si>
  <si>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</si>
  <si>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</si>
  <si>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</si>
  <si>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</si>
  <si>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</si>
  <si>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</si>
  <si>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</si>
  <si>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</si>
  <si>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</si>
  <si>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</si>
  <si>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</si>
  <si>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</si>
  <si>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</si>
  <si>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</si>
  <si>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</si>
  <si>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</si>
  <si>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</si>
  <si>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</si>
  <si>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</si>
  <si>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</si>
  <si>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</si>
  <si>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</si>
  <si>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</si>
  <si>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</si>
  <si>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</si>
  <si>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</si>
  <si>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</si>
  <si>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</si>
  <si>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</si>
  <si>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</si>
  <si>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</si>
  <si>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</si>
  <si>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</si>
  <si>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</si>
  <si>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</si>
  <si>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</si>
  <si>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</si>
  <si>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</si>
  <si>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</si>
  <si>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</si>
  <si>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</si>
  <si>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</si>
  <si>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</si>
  <si>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</si>
  <si>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</si>
  <si>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</si>
  <si>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</si>
  <si>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</si>
  <si>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</si>
  <si>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</si>
  <si>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</si>
  <si>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</si>
  <si>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</si>
  <si>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</si>
  <si>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</si>
  <si>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</si>
  <si>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</si>
  <si>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</si>
  <si>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</si>
  <si>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</si>
  <si>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</si>
  <si>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</si>
  <si>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</si>
  <si>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</si>
  <si>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</si>
  <si>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</si>
  <si>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</si>
  <si>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</si>
  <si>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</si>
  <si>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</si>
  <si>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</si>
  <si>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</si>
  <si>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</si>
  <si>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</si>
  <si>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</si>
  <si>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</si>
  <si>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</si>
  <si>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</si>
  <si>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</si>
  <si>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</si>
  <si>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</si>
  <si>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</si>
  <si>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</si>
  <si>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</si>
  <si>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</si>
  <si>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</si>
  <si>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</si>
  <si>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</si>
  <si>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</si>
  <si>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</si>
  <si>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</si>
  <si>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</si>
  <si>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</si>
  <si>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</si>
  <si>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</si>
  <si>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</si>
  <si>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</si>
  <si>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</si>
  <si>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</si>
  <si>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</si>
  <si>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</si>
  <si>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</si>
  <si>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</si>
  <si>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</si>
  <si>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</si>
  <si>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</si>
  <si>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</si>
  <si>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</si>
  <si>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</si>
  <si>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</si>
  <si>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</si>
  <si>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</si>
  <si>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</si>
  <si>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</si>
  <si>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</si>
  <si>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</si>
  <si>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</si>
  <si>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</si>
  <si>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</si>
  <si>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</si>
  <si>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</si>
  <si>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</si>
  <si>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</si>
  <si>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</si>
  <si>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</si>
  <si>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</si>
  <si>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</si>
  <si>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</si>
  <si>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</si>
  <si>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</si>
  <si>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</si>
  <si>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</si>
  <si>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</si>
  <si>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</si>
  <si>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</si>
  <si>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</si>
  <si>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</si>
  <si>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</si>
  <si>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</si>
  <si>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</si>
  <si>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</si>
  <si>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</si>
  <si>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</si>
  <si>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</si>
  <si>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</si>
  <si>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</si>
  <si>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</si>
  <si>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</si>
  <si>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</si>
  <si>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</si>
  <si>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</si>
  <si>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</si>
  <si>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</si>
  <si>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</si>
  <si>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</si>
  <si>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</si>
  <si>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</si>
  <si>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</si>
  <si>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</si>
  <si>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</si>
  <si>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</si>
  <si>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</si>
  <si>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</si>
  <si>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</si>
  <si>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</si>
  <si>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</si>
  <si>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</si>
  <si>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</si>
  <si>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</si>
  <si>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</si>
  <si>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</si>
  <si>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</si>
  <si>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</si>
  <si>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</si>
  <si>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</si>
  <si>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</si>
  <si>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</si>
  <si>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</si>
  <si>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</si>
  <si>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</si>
  <si>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</si>
  <si>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</si>
  <si>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</si>
  <si>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</si>
  <si>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</si>
  <si>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</si>
  <si>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</si>
  <si>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</si>
  <si>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</si>
  <si>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</si>
  <si>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</si>
  <si>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</si>
  <si>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</si>
  <si>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</si>
  <si>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</si>
  <si>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</si>
  <si>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</si>
  <si>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</si>
  <si>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</si>
  <si>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</si>
  <si>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</si>
  <si>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</si>
  <si>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</si>
  <si>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</si>
  <si>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</si>
  <si>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</si>
  <si>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</si>
  <si>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</si>
  <si>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</si>
  <si>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</si>
  <si>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</si>
  <si>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</si>
  <si>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</si>
  <si>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</si>
  <si>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</si>
  <si>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</si>
  <si>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</si>
  <si>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</si>
  <si>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</si>
  <si>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</si>
  <si>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</si>
  <si>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</si>
  <si>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</si>
  <si>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</si>
  <si>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</si>
  <si>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</si>
  <si>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</si>
  <si>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</si>
  <si>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</si>
  <si>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</si>
  <si>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</si>
  <si>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</si>
  <si>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</si>
  <si>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</si>
  <si>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</si>
  <si>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</si>
  <si>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</si>
  <si>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</si>
  <si>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</si>
  <si>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</si>
  <si>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</si>
  <si>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</si>
  <si>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</si>
  <si>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</si>
  <si>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</si>
  <si>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</si>
  <si>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</si>
  <si>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</si>
  <si>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</si>
  <si>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</si>
  <si>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</si>
  <si>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</si>
  <si>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</si>
  <si>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</si>
  <si>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</si>
  <si>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</si>
  <si>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</si>
  <si>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</si>
  <si>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</si>
  <si>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</si>
  <si>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</si>
  <si>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</si>
  <si>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</si>
  <si>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</si>
  <si>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</si>
  <si>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</si>
  <si>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</si>
  <si>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</si>
  <si>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</si>
  <si>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</si>
  <si>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</si>
  <si>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</si>
  <si>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</si>
  <si>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</si>
  <si>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</si>
  <si>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</si>
  <si>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</si>
  <si>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</si>
  <si>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</si>
  <si>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</si>
  <si>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</si>
  <si>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</si>
  <si>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</si>
  <si>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</si>
  <si>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</si>
  <si>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</si>
  <si>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</si>
  <si>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</si>
  <si>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</si>
  <si>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</si>
  <si>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</si>
  <si>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</si>
  <si>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</si>
  <si>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</si>
  <si>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</si>
  <si>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</si>
  <si>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</si>
  <si>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</si>
  <si>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</si>
  <si>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</si>
  <si>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</si>
  <si>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</si>
  <si>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</si>
  <si>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</si>
  <si>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</si>
  <si>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</si>
  <si>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</si>
  <si>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</si>
  <si>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</si>
  <si>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</si>
  <si>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</si>
  <si>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</si>
  <si>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</si>
  <si>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</si>
  <si>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</si>
  <si>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</si>
  <si>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</si>
  <si>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</si>
  <si>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</si>
  <si>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</si>
  <si>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</si>
  <si>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</si>
  <si>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</si>
  <si>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</si>
  <si>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</si>
  <si>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</si>
  <si>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</si>
  <si>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</si>
  <si>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</si>
  <si>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</si>
  <si>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</si>
  <si>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</si>
  <si>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</si>
  <si>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</si>
  <si>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</si>
  <si>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</si>
  <si>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</si>
  <si>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</si>
  <si>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</si>
  <si>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</si>
  <si>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</si>
  <si>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</si>
  <si>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</si>
  <si>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</si>
  <si>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</si>
  <si>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</si>
  <si>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</si>
  <si>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</si>
  <si>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</si>
  <si>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</si>
  <si>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</si>
  <si>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</si>
  <si>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</si>
  <si>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</si>
  <si>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</si>
  <si>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</si>
  <si>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</si>
  <si>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</si>
  <si>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</si>
  <si>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</si>
  <si>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</si>
  <si>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</si>
  <si>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</si>
  <si>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</si>
  <si>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</si>
  <si>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</si>
  <si>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</si>
  <si>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</si>
  <si>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</si>
  <si>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</si>
  <si>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</si>
  <si>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</si>
  <si>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</si>
  <si>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</si>
  <si>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</si>
  <si>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</si>
  <si>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</si>
  <si>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</si>
  <si>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</si>
  <si>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</si>
  <si>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</si>
  <si>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</si>
  <si>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</si>
  <si>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</si>
  <si>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</si>
  <si>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</si>
  <si>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</si>
  <si>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</si>
  <si>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</si>
  <si>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</si>
  <si>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</si>
  <si>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</si>
  <si>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</si>
  <si>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</si>
  <si>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</si>
  <si>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</si>
  <si>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</si>
  <si>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</si>
  <si>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</si>
  <si>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</si>
  <si>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</si>
  <si>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</si>
  <si>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</si>
  <si>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</si>
  <si>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</si>
  <si>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</si>
  <si>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</si>
  <si>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</si>
  <si>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</si>
  <si>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</si>
  <si>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</si>
  <si>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</si>
  <si>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</si>
  <si>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</si>
  <si>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</si>
  <si>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</si>
  <si>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</si>
  <si>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</si>
  <si>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</si>
  <si>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</si>
  <si>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</si>
  <si>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</si>
  <si>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</si>
  <si>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</si>
  <si>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</si>
  <si>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</si>
  <si>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</si>
  <si>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</si>
  <si>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</si>
  <si>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</si>
  <si>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</si>
  <si>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</si>
  <si>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</si>
  <si>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</si>
  <si>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</si>
  <si>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</si>
  <si>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</si>
  <si>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</si>
  <si>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</si>
  <si>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</si>
  <si>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</si>
  <si>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</si>
  <si>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</si>
  <si>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</si>
  <si>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</si>
  <si>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</si>
  <si>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</si>
  <si>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</si>
  <si>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</si>
  <si>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</si>
  <si>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</si>
  <si>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</si>
  <si>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</si>
  <si>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</si>
  <si>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</si>
  <si>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</si>
  <si>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</si>
  <si>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</si>
  <si>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</si>
  <si>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</si>
  <si>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</si>
  <si>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</si>
  <si>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</si>
  <si>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</si>
  <si>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</si>
  <si>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</si>
  <si>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</si>
  <si>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</si>
  <si>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</si>
  <si>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</si>
  <si>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</si>
  <si>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</si>
  <si>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</si>
  <si>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</si>
  <si>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</si>
  <si>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</si>
  <si>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</si>
  <si>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</si>
  <si>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</si>
  <si>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</si>
  <si>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</si>
  <si>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</si>
  <si>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</si>
  <si>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</si>
  <si>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</si>
  <si>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</si>
  <si>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</si>
  <si>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</si>
  <si>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</si>
  <si>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</si>
  <si>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</si>
  <si>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</si>
  <si>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</si>
  <si>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</si>
  <si>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</si>
  <si>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</si>
  <si>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</si>
  <si>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</si>
  <si>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</si>
  <si>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</si>
  <si>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</si>
  <si>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</si>
  <si>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</si>
  <si>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</si>
  <si>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</si>
  <si>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</si>
  <si>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</si>
  <si>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</si>
  <si>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</si>
  <si>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</si>
  <si>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</si>
  <si>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</si>
  <si>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</si>
  <si>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</si>
  <si>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</si>
  <si>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</si>
  <si>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</si>
  <si>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</si>
  <si>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</si>
  <si>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</si>
  <si>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</si>
  <si>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</si>
  <si>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</si>
  <si>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</si>
  <si>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</si>
  <si>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</si>
  <si>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</si>
  <si>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</si>
  <si>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</si>
  <si>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</si>
  <si>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</si>
  <si>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</si>
  <si>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</si>
  <si>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</si>
  <si>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</si>
  <si>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Fond na podporu štúdia študentov so špecifickými potrebami</t>
  </si>
  <si>
    <t>Účtová trieda 5 spolu r.01 až r.37</t>
  </si>
  <si>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</si>
  <si>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</si>
  <si>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</si>
  <si>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</si>
  <si>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</si>
  <si>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</si>
  <si>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</si>
  <si>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</si>
  <si>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</si>
  <si>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</si>
  <si>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</si>
  <si>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</si>
  <si>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</si>
  <si>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</si>
  <si>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</si>
  <si>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</si>
  <si>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</si>
  <si>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</si>
  <si>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</si>
  <si>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</si>
  <si>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</si>
  <si>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</si>
  <si>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</si>
  <si>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</si>
  <si>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</si>
  <si>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</si>
  <si>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</si>
  <si>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</si>
  <si>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</si>
  <si>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</si>
  <si>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</si>
  <si>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</si>
  <si>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</si>
  <si>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</si>
  <si>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</si>
  <si>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</si>
  <si>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</si>
  <si>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</si>
  <si>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</si>
  <si>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</si>
  <si>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</si>
  <si>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</si>
  <si>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</si>
  <si>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</si>
  <si>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</si>
  <si>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</si>
  <si>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</si>
  <si>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</si>
  <si>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</si>
  <si>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</si>
  <si>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</si>
  <si>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</si>
  <si>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</si>
  <si>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</si>
  <si>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</si>
  <si>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</si>
  <si>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</si>
  <si>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</si>
  <si>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</si>
  <si>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</si>
  <si>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</si>
  <si>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</si>
  <si>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</si>
  <si>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</si>
  <si>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</si>
  <si>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</si>
  <si>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</si>
  <si>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</si>
  <si>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</si>
  <si>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</si>
  <si>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</si>
  <si>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</si>
  <si>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</si>
  <si>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</si>
  <si>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</si>
  <si>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</si>
  <si>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</si>
  <si>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</si>
  <si>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</si>
  <si>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</si>
  <si>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</si>
  <si>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</si>
  <si>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</si>
  <si>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</si>
  <si>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</si>
  <si>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</si>
  <si>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</si>
  <si>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</si>
  <si>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</si>
  <si>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</si>
  <si>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</si>
  <si>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</si>
  <si>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</si>
  <si>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</si>
  <si>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</si>
  <si>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</si>
  <si>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</si>
  <si>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</si>
  <si>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</si>
  <si>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</si>
  <si>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</si>
  <si>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</si>
  <si>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</si>
  <si>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</si>
  <si>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</si>
  <si>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</si>
  <si>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</si>
  <si>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</si>
  <si>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</si>
  <si>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</si>
  <si>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</si>
  <si>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</si>
  <si>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</si>
  <si>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</si>
  <si>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</si>
  <si>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</si>
  <si>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</si>
  <si>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</si>
  <si>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</si>
  <si>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</si>
  <si>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</si>
  <si>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</si>
  <si>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</si>
  <si>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</si>
  <si>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</si>
  <si>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</si>
  <si>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</si>
  <si>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</si>
  <si>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</si>
  <si>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</si>
  <si>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</si>
  <si>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</si>
  <si>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</si>
  <si>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</si>
  <si>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</si>
  <si>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</si>
  <si>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</si>
  <si>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</si>
  <si>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</si>
  <si>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</si>
  <si>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</si>
  <si>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</si>
  <si>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</si>
  <si>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</si>
  <si>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</si>
  <si>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</si>
  <si>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</si>
  <si>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</si>
  <si>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</si>
  <si>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</si>
  <si>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</si>
  <si>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</si>
  <si>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</si>
  <si>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</si>
  <si>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</si>
  <si>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</si>
  <si>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</si>
  <si>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</si>
  <si>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</si>
  <si>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</si>
  <si>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</si>
  <si>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</si>
  <si>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</si>
  <si>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</si>
  <si>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</si>
  <si>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</si>
  <si>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</si>
  <si>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</si>
  <si>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</si>
  <si>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</si>
  <si>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</si>
  <si>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</si>
  <si>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</si>
  <si>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</si>
  <si>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</si>
  <si>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</si>
  <si>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</si>
  <si>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</si>
  <si>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</si>
  <si>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</si>
  <si>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</si>
  <si>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</si>
  <si>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</si>
  <si>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</si>
  <si>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</si>
  <si>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</si>
  <si>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V prípade, že ešte niektorá VVŠ vypláca doktorandské štipendiá pozadu (ako "mzdy zamestancom"), výška nákladov vykazovaná k 31.12.2018 zohľadňuje aj úhradu štipendií doktorandov, vyplatených v januári  2019 za december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</si>
  <si>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</si>
  <si>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</si>
  <si>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</si>
  <si>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</si>
  <si>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</si>
  <si>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</si>
  <si>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</si>
  <si>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</si>
  <si>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</si>
  <si>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</si>
  <si>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</si>
  <si>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</si>
  <si>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</si>
  <si>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</si>
  <si>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</si>
  <si>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</si>
  <si>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</si>
  <si>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</si>
  <si>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</si>
  <si>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</si>
  <si>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</si>
  <si>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</si>
  <si>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</si>
  <si>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</si>
  <si>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</si>
  <si>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</si>
  <si>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</si>
  <si>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</si>
  <si>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</si>
  <si>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</si>
  <si>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</si>
  <si>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</si>
  <si>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</si>
  <si>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</si>
  <si>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</si>
  <si>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</si>
  <si>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</si>
  <si>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</si>
  <si>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</si>
  <si>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</si>
  <si>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</si>
  <si>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</si>
  <si>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Zákonné poplatky-školné</t>
  </si>
  <si>
    <t>T12_R5:R10</t>
  </si>
  <si>
    <t>T12_R16</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</si>
  <si>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</si>
  <si>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</si>
  <si>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</si>
  <si>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</si>
  <si>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</si>
  <si>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</si>
  <si>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</si>
  <si>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</si>
  <si>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</si>
  <si>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</si>
  <si>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</si>
  <si>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</si>
  <si>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</si>
  <si>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uvedené zdroje sú aktuálne?</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</si>
  <si>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</si>
  <si>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</si>
  <si>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</si>
  <si>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</si>
  <si>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</si>
  <si>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</si>
  <si>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</si>
  <si>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</si>
  <si>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</si>
  <si>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</si>
  <si>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</si>
  <si>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</si>
  <si>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</si>
  <si>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</si>
  <si>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</si>
  <si>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</si>
  <si>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</si>
  <si>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</si>
  <si>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</si>
  <si>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</si>
  <si>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</si>
  <si>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</si>
  <si>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</si>
  <si>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</si>
  <si>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r>
      <t xml:space="preserve">Čísla účtov v </t>
    </r>
    <r>
      <rPr>
        <b/>
        <sz val="12"/>
        <color rgb="FF0000FF"/>
        <rFont val="Times New Roman"/>
        <family val="1"/>
        <charset val="238"/>
      </rPr>
      <t>tvare IBAN</t>
    </r>
  </si>
  <si>
    <t>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</si>
  <si>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</si>
  <si>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</si>
  <si>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</si>
  <si>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</si>
  <si>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</si>
  <si>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</si>
  <si>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</si>
  <si>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</si>
  <si>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</si>
  <si>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</si>
  <si>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</si>
  <si>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</si>
  <si>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</si>
  <si>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</si>
  <si>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</si>
  <si>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</si>
  <si>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t>V prípade, že časť dotácie škola posúva na zmluvné zariadenia, uveďe objem posunutej dotácie do poznámky pod tabuľkou.</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</si>
  <si>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</si>
  <si>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</si>
  <si>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</si>
  <si>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</si>
  <si>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</si>
  <si>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t>23a</t>
  </si>
  <si>
    <t>23b</t>
  </si>
  <si>
    <t>Náklady na štipendiá doktorandov v dennej forme štúdia spolu</t>
  </si>
  <si>
    <t>Tabuľka č. 7 poskytuje informácie o  počte osobomesiacov doktorandov v dennej forme štúdia, o nákladoch vysokej školy na štipendiá doktorandov.</t>
  </si>
  <si>
    <t>T16_R2:R16</t>
  </si>
  <si>
    <t>T16_R3</t>
  </si>
  <si>
    <t>Verejná vysoká škola tu uvedie stavy na bežných účtoch neuvedených v riadkoch R4:R6.</t>
  </si>
  <si>
    <t>T16_R16</t>
  </si>
  <si>
    <t>T16_ R17</t>
  </si>
  <si>
    <t>T16_R18</t>
  </si>
  <si>
    <t>T16_R19</t>
  </si>
  <si>
    <t>T17_R15</t>
  </si>
  <si>
    <t>T3_R20_SA (SC) = T4_R1_SA (SB),
T3_R26_SA (SC) = T4_R6_SA (SB)</t>
  </si>
  <si>
    <t>T4_R1_SA(SB) = T3_R20_SA(SC),
T4_R6_SA(SB) = T3_R26_SA(SC) 
T4_R14_SA(SB) = T13_R9_SE(SF)
T4_R15_SB = T22_R57_SB</t>
  </si>
  <si>
    <t>Údaje v T4 sú kontrolované na údaje z T3, a to na výnosy z hlavnej činnosti - školné (T3_R20), poplatky spojené so štúdiom (T3_R26). 
Údaj  v R14 - návrh na prídel do štipendijného fondu musí byť minimálne vo výške vykazovanom na riadku R14 - základ pre prídel do štipendijného fondu.</t>
  </si>
  <si>
    <t>T11_SB_R10a = T17_SC+SD_R16</t>
  </si>
  <si>
    <t>T12_R17_SG = výkazníctvo 2020, kategória 700, všetky zdroje</t>
  </si>
  <si>
    <t>T13_R9_SF = T4_R14_SB</t>
  </si>
  <si>
    <t>T16_R20_SB = výkazníctvo, súvaha, časť Aktíva, riadok 053,</t>
  </si>
  <si>
    <t xml:space="preserve">Údaje v T17 sú kontrolované na hodnoty z výkazníctva, finančné prostriedky z EÚ (vrátane spolufinancovania zo štátneho rozpočtu), zabezpečované prostredníctvom MŠVVaŠ SR v roku 2020. </t>
  </si>
  <si>
    <t xml:space="preserve">Pri vypĺňaní tabuľky je potrebné dodržiavať "Manuál k vedeniu účtovníctva od 1. januára 2020 pre verejné vysoké školy používajúce finančný informačný systém SOFIA (verzia2) " </t>
  </si>
  <si>
    <r>
      <t xml:space="preserve">T22_R57_SA (SB) = T4_R14_SB
</t>
    </r>
    <r>
      <rPr>
        <sz val="11"/>
        <color theme="1"/>
        <rFont val="Times New Roman"/>
        <family val="1"/>
        <charset val="238"/>
      </rPr>
      <t>T22R_R64_SA_(SB)= T19_R1_SA_(SC)</t>
    </r>
  </si>
  <si>
    <t>T23_R24_SA_(SB)≥T19_R1_SA_(SC)
T23_R30_SA_(SB)=T4_R14_SA_(SB)</t>
  </si>
  <si>
    <t>Stav k 31. 12. 2020</t>
  </si>
  <si>
    <t>Náklady
hlavnej činnosti
2020</t>
  </si>
  <si>
    <t>v hlavičkách, vo vysvetlivkách a v súvzťažnostiach boli zmenené (aktualizované) roky , všetky zmeny vo vysvetlivkách a súvzťažnostiach sú vyznačené farebne</t>
  </si>
  <si>
    <r>
      <t>výnosy verejnej vysokej školy v roku 2020</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</si>
  <si>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2020</t>
    </r>
    <r>
      <rPr>
        <sz val="12"/>
        <color rgb="FFFF0000"/>
        <rFont val="Times New Roman"/>
        <family val="1"/>
        <charset val="238"/>
      </rPr>
      <t xml:space="preserve"> </t>
    </r>
    <r>
      <rPr>
        <sz val="12"/>
        <rFont val="Times New Roman"/>
        <family val="1"/>
        <charset val="238"/>
      </rPr>
      <t>v oblasti sociálnej podpory študentov</t>
    </r>
  </si>
  <si>
    <t xml:space="preserve">Vysoká škola uvedie v samostatnom riadku objem výnosov zo školného za súbežné štúdium v dennej forme. </t>
  </si>
  <si>
    <t>Vysoká škola uvedie v samostatnom riadku objem výnosov zo školného za prekročenie štandardnej dĺžky štúdia v dennej forme .</t>
  </si>
  <si>
    <t>Vysoká škola uvedie v samostatnom riadku objem výnosov za štúdium v cudzom jazyku .</t>
  </si>
  <si>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</si>
  <si>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</si>
  <si>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</si>
  <si>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Tabuľka č.19 poskytuje informácie o objeme a štruktúre štipendií  vyplácaných verejnou vysokou školou z vlastných zdrojov podľa § 97 zákona. Neobsahuje údaje o "normálnych" štipendiách vyplatených doktorandom (t.j. podľa §54, ods.18 zákona).</t>
  </si>
  <si>
    <t>Údaje v T5 sú rozšírené o tvorbu fondov.</t>
  </si>
  <si>
    <t>- iné analyticky sledované výnosy (účty 602 002-007, 602 011-018, 602 099, 602 199)</t>
  </si>
  <si>
    <t>- výnosy  účtu 648 (648 007-8, 648 009, 648 016, 648 018-19, 648 022, 648 099)</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</si>
  <si>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</si>
  <si>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</si>
  <si>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</si>
  <si>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</si>
  <si>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</si>
  <si>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iné analyticky sledované náklady (účty 501 005-006, 501 013-018, 501 019, 501077)</t>
  </si>
  <si>
    <t>- opravy a udržiavanie strojov, prístrojov, zariadení a inventára  (účet 511 002, 511 052)</t>
  </si>
  <si>
    <t>- zahraničné cestovné  (účet 512 002, 512 003, 512 004, 512 005, 512 052)</t>
  </si>
  <si>
    <t xml:space="preserve"> - MZDY (účty 521 001-008, 521 012, 521 013)</t>
  </si>
  <si>
    <t xml:space="preserve"> - ostatné zákonné sociálne náklady (účet 527 006, 527 099)</t>
  </si>
  <si>
    <t xml:space="preserve">- Ostatné náklady účty 541 až 548 </t>
  </si>
  <si>
    <t xml:space="preserve"> - štipendiá z vlastných zdrojov (549 007-010, 549 019, 549 020, 549 022) </t>
  </si>
  <si>
    <t xml:space="preserve"> - ostatné iné náklady (účet 549 021, 549 098, 549 099, 549 011, 549 013)</t>
  </si>
  <si>
    <t xml:space="preserve"> - odpisy DN a HM nadobudnutého z kapitálových dotácií z EÚ (zo štrukturálnych fondov) (účet 551 004, 551 300, 551 321, 551 323 )</t>
  </si>
  <si>
    <r>
      <t>Vnútroorganizačné prevody nákladov</t>
    </r>
    <r>
      <rPr>
        <sz val="12"/>
        <color theme="1"/>
        <rFont val="Times New Roman"/>
        <family val="1"/>
      </rPr>
      <t xml:space="preserve"> </t>
    </r>
    <r>
      <rPr>
        <b/>
        <sz val="12"/>
        <color theme="1"/>
        <rFont val="Times New Roman"/>
        <family val="1"/>
      </rPr>
      <t>(účtová skupina 57)</t>
    </r>
  </si>
  <si>
    <r>
      <t xml:space="preserve">Spolu </t>
    </r>
    <r>
      <rPr>
        <sz val="12"/>
        <color theme="1"/>
        <rFont val="Times New Roman"/>
        <family val="1"/>
      </rPr>
      <t>[R1+R14+R21+R22+R27+R35+R38+R39+R55+SUM (R61:R63) +SUM (R70:R74)+R84+R93+R94+R95]</t>
    </r>
  </si>
  <si>
    <t>zmena zdrojov pri KV</t>
  </si>
  <si>
    <t>doplnené účty</t>
  </si>
  <si>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32</t>
    </r>
    <r>
      <rPr>
        <b/>
        <sz val="12"/>
        <rFont val="Times New Roman"/>
        <family val="1"/>
        <charset val="238"/>
      </rPr>
      <t xml:space="preserve">)] </t>
    </r>
  </si>
  <si>
    <r>
      <t>Zmeny tabuliek výročnej správy o hospodárení za rok 2021</t>
    </r>
    <r>
      <rPr>
        <b/>
        <sz val="14"/>
        <color indexed="10"/>
        <rFont val="Times New Roman"/>
        <family val="1"/>
        <charset val="238"/>
      </rPr>
      <t xml:space="preserve"> </t>
    </r>
    <r>
      <rPr>
        <b/>
        <sz val="14"/>
        <rFont val="Times New Roman"/>
        <family val="1"/>
        <charset val="238"/>
      </rPr>
      <t>v porovnaní s rokom 2020</t>
    </r>
  </si>
  <si>
    <t xml:space="preserve">príjmy verejnej vysokej školy  v roku 2021 majúce charakter dotácie </t>
  </si>
  <si>
    <t>Obsah tabuľkovej prílohy výročnej správy o hospodárení verejnej vysokej školy za rok 2021</t>
  </si>
  <si>
    <t>Vysvetlivky k tabuľkám výročnej správy o hospodárení verejných vysokých škôl za rok 2021</t>
  </si>
  <si>
    <t>Súvzťažnosti tabuliek výročnej správy o hospodárení verejných vysokých škôl za rok 2021</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</si>
  <si>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2021</t>
    </r>
    <r>
      <rPr>
        <sz val="12"/>
        <color rgb="FF00B050"/>
        <rFont val="Times New Roman"/>
        <family val="1"/>
        <charset val="238"/>
      </rPr>
      <t xml:space="preserve"> </t>
    </r>
    <r>
      <rPr>
        <sz val="12"/>
        <rFont val="Times New Roman"/>
        <family val="1"/>
        <charset val="238"/>
      </rPr>
      <t xml:space="preserve"> na programe 077 </t>
    </r>
  </si>
  <si>
    <r>
      <t>Príjmy verejnej vysokej školy v roku 2021</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</si>
  <si>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2020 a 2021</t>
  </si>
  <si>
    <r>
      <t>Výnosy verejnej vysokej školy zo školného a z poplatkov spojených so štúdiom v rokoch 2020</t>
    </r>
    <r>
      <rPr>
        <sz val="12"/>
        <color indexed="10"/>
        <rFont val="Times New Roman"/>
        <family val="1"/>
        <charset val="238"/>
      </rPr>
      <t xml:space="preserve"> </t>
    </r>
    <r>
      <rPr>
        <sz val="12"/>
        <rFont val="Times New Roman"/>
        <family val="1"/>
        <charset val="238"/>
      </rPr>
      <t>a 2021</t>
    </r>
  </si>
  <si>
    <t>Náklady verejnej vysokej školy v rokoch 2020 a 2021</t>
  </si>
  <si>
    <t>Zamestnanci a náklady na mzdy verejnej vysokej školy v roku 2021</t>
  </si>
  <si>
    <r>
      <t>Zamestnanci a náklady na mzdy verejnej vysokej školy v roku 2021</t>
    </r>
    <r>
      <rPr>
        <sz val="12"/>
        <color theme="1"/>
        <rFont val="Times New Roman"/>
        <family val="1"/>
        <charset val="238"/>
      </rPr>
      <t xml:space="preserve"> - len ženy</t>
    </r>
  </si>
  <si>
    <t>Náklady verejnej vysokej školy na štipendiá  doktorandov v dennej forme štúdia v roku 2021</t>
  </si>
  <si>
    <t>Údaje o systéme sociálnej podpory  - časť  sociálne štipendiá  (§ 96 zákona) za roky 2020 a 2021</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</si>
  <si>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2020 a 2021</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</si>
  <si>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2020 a 2021</t>
    </r>
  </si>
  <si>
    <t>Výdavky verejnej vysokej školy na obstaranie a technické zhodnotenie dlhodobého majetku v roku 2021</t>
  </si>
  <si>
    <t>Stav a vývoj finančných fondov verejnej vysokej školy v rokoch 2020 a 2021</t>
  </si>
  <si>
    <t>Zdroje verejnej vysokej školy na obstaranie a technické zhodnotenie dlhodobého  majetku v rokoch 2020 a 2021</t>
  </si>
  <si>
    <r>
      <t>Štruktúra a stav finančných prostriedkov na bankových účtoch verejnej vysokej školy k 31. decembru 2021</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</si>
  <si>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2021</t>
  </si>
  <si>
    <r>
      <t>Príjmy z dotácií verejnej vysokej škole zo štátneho rozpočtu z kapitoly MŠVVaŠ SR poskytnuté mimo programu 077 a mimo príjmov z prostriedkov EÚ (zo štrukturálnych fondov) v roku 2021</t>
    </r>
    <r>
      <rPr>
        <sz val="12"/>
        <color rgb="FF00B050"/>
        <rFont val="Times New Roman"/>
        <family val="1"/>
        <charset val="238"/>
      </rPr>
      <t xml:space="preserve"> </t>
    </r>
  </si>
  <si>
    <t>Štipendiá z vlastných zdrojov podľa § 97 zákona v rokoch 2020 a 2021</t>
  </si>
  <si>
    <t xml:space="preserve">Motivačné štipendiá  v rokoch 2020 a 2021 (v zmysle § 96a  zákona ) </t>
  </si>
  <si>
    <t>Štruktúra účtu 384 - výnosy budúcich období v rokoch 2020 a 2021</t>
  </si>
  <si>
    <t>Výnosy verejnej vysokej školy v roku 2021 v oblasti sociálnej podpory študentov</t>
  </si>
  <si>
    <r>
      <t>Náklady verejnej vysokej školy  v roku 2021</t>
    </r>
    <r>
      <rPr>
        <sz val="12"/>
        <color indexed="1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</si>
  <si>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2021</t>
  </si>
  <si>
    <r>
      <t xml:space="preserve">Ak nie je uvedené inak, všetky údaje o výške finančných prostriedkov  z roku 2020 a 2021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</si>
  <si>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2021.</t>
    </r>
  </si>
  <si>
    <r>
      <t xml:space="preserve">Tabuľka č. 3 poskytuje informácie o objeme a štruktúre výnosov  verejnej vysokej školy v rokoch 2020 a 2021.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</si>
  <si>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2021.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</si>
  <si>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2020 a 2021</t>
    </r>
    <r>
      <rPr>
        <b/>
        <sz val="12"/>
        <color rgb="FFFF0000"/>
        <rFont val="Times New Roman"/>
        <family val="1"/>
        <charset val="238"/>
      </rPr>
      <t xml:space="preserve"> </t>
    </r>
    <r>
      <rPr>
        <b/>
        <sz val="12"/>
        <rFont val="Times New Roman"/>
        <family val="1"/>
        <charset val="238"/>
      </rPr>
      <t>je 20 % príjmov zo školného.</t>
    </r>
  </si>
  <si>
    <t>T4_R13</t>
  </si>
  <si>
    <t>T4_R14</t>
  </si>
  <si>
    <t>Návrh na prídel do štipendijného fondu na základe rozhodnutia VVŠ, ktorý sa musí rovnať minimálne objemu z riadku R13.</t>
  </si>
  <si>
    <r>
      <t>Tabuľka č. 5 poskytuje informácie o objeme a štruktúre nákladov verejnej vysokej školy v rokoch 2020</t>
    </r>
    <r>
      <rPr>
        <b/>
        <sz val="12"/>
        <color indexed="10"/>
        <rFont val="Times New Roman"/>
        <family val="1"/>
        <charset val="238"/>
      </rPr>
      <t xml:space="preserve"> </t>
    </r>
    <r>
      <rPr>
        <b/>
        <sz val="12"/>
        <rFont val="Times New Roman"/>
        <family val="1"/>
        <charset val="238"/>
      </rPr>
      <t xml:space="preserve">a  2021.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</si>
  <si>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r>
      <t>V stĺpcoch A, B, C uvedie vysoká škola priemerný evidenčný prepočítaný počet zamestnancov za rok 2021</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</si>
  <si>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2021</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</si>
  <si>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2021</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</si>
  <si>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 xml:space="preserve">Príspevok na jedno jedlo zo štátneho rozpočtu bol po celý rok  2021 vo výške  1,4 euro. </t>
  </si>
  <si>
    <t>Tabuľka č. 12 poskytuje informácie o štruktúre a objeme výdavkov, ktoré verejná vysoká škola  použila na obstaranie a technické zhodnotenie dlhodobého majetku v roku 2021.</t>
  </si>
  <si>
    <r>
      <t>Výdavky na obstaranie majetku kryté v priebehu roku 2021</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</si>
  <si>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2020 a 2021.</t>
  </si>
  <si>
    <r>
      <t>Dotácia na kapitálové výdavky zo štátneho rozpočtu  (111</t>
    </r>
    <r>
      <rPr>
        <b/>
        <sz val="12"/>
        <rFont val="Times New Roman"/>
        <family val="1"/>
      </rPr>
      <t>)</t>
    </r>
  </si>
  <si>
    <t>Uvedie sa objem prijatej kapitálovej dotácie z rozpočtu kapitoly MŠVVaŠ SR a z iných rozpočtových kapitol v roku 2021 zo zdroja 111 (kapitálová dotácia, ktorá bola verejnej vysokej škole poukázaná na účet (cash) v sledovanom období,  účet 346002 - strana DAL)</t>
  </si>
  <si>
    <t>odstránený zdroj 131K, 131L</t>
  </si>
  <si>
    <r>
      <t>Uvedie sa zostatok kapitálovej dotácie na obstaranie a technické zhodnotenie dlhodobého majetku (nevyčerpané finančné  prostriedky k 31. 12. 2020</t>
    </r>
    <r>
      <rPr>
        <sz val="12"/>
        <color indexed="10"/>
        <rFont val="Times New Roman"/>
        <family val="1"/>
        <charset val="238"/>
      </rPr>
      <t xml:space="preserve"> </t>
    </r>
    <r>
      <rPr>
        <sz val="12"/>
        <color indexed="8"/>
        <rFont val="Times New Roman"/>
        <family val="1"/>
        <charset val="238"/>
      </rPr>
      <t>(stĺpec SA v R11), resp. k 31. 12. 2021 (stĺpec SB v R11) na zdrojoch 131x</t>
    </r>
    <r>
      <rPr>
        <sz val="12"/>
        <color rgb="FFC00000"/>
        <rFont val="Times New Roman"/>
        <family val="1"/>
        <charset val="238"/>
      </rPr>
      <t xml:space="preserve"> (131K, 131L)</t>
    </r>
    <r>
      <rPr>
        <sz val="12"/>
        <color indexed="8"/>
        <rFont val="Times New Roman"/>
        <family val="1"/>
        <charset val="238"/>
      </rPr>
      <t>, 13S1, 13S2, 13T1,13T2.....(zostatky zo ŠR aj zo ŠF).</t>
    </r>
  </si>
  <si>
    <r>
      <t xml:space="preserve">   V stĺpci A uvádzajte pre KV</t>
    </r>
    <r>
      <rPr>
        <sz val="12"/>
        <color rgb="FFC00000"/>
        <rFont val="Times New Roman"/>
        <family val="1"/>
        <charset val="238"/>
      </rPr>
      <t xml:space="preserve"> </t>
    </r>
    <r>
      <rPr>
        <sz val="12"/>
        <color theme="1"/>
        <rFont val="Times New Roman"/>
        <family val="1"/>
      </rPr>
      <t>(príjem na 322 001)</t>
    </r>
  </si>
  <si>
    <r>
      <t>Uvedú sa sumárne stavy ostatných  fondov, ktoré vysoká škola vytvorila za roky 2020</t>
    </r>
    <r>
      <rPr>
        <sz val="12"/>
        <color indexed="10"/>
        <rFont val="Times New Roman"/>
        <family val="1"/>
        <charset val="238"/>
      </rPr>
      <t xml:space="preserve"> </t>
    </r>
    <r>
      <rPr>
        <sz val="12"/>
        <rFont val="Times New Roman"/>
        <family val="1"/>
        <charset val="238"/>
      </rPr>
      <t>a 2021 v zmysle §16a ods. 1 zákona č. 131/2002 Z. z. o vysokých školách v znení neskorších predpisov.</t>
    </r>
  </si>
  <si>
    <r>
      <t>Ak má VVŠ finančné prostriedky zaúčtované na účte 261 - peniaze na ceste, uvedie ich v tomto riadku: z dôvodu kontroly stavu na bankových účtoch k 31. 12. 2021</t>
    </r>
    <r>
      <rPr>
        <sz val="12"/>
        <color rgb="FFFF0000"/>
        <rFont val="Times New Roman"/>
        <family val="1"/>
        <charset val="238"/>
      </rPr>
      <t xml:space="preserve"> </t>
    </r>
    <r>
      <rPr>
        <sz val="12"/>
        <rFont val="Times New Roman"/>
        <family val="1"/>
        <charset val="238"/>
      </rPr>
      <t xml:space="preserve">na údaje zo súvahy. </t>
    </r>
  </si>
  <si>
    <r>
      <t>Tabuľka č. 17 obsahuje informácie o celkovom objeme príjmov z dotácií, poskytnutých verejnej vysokej škole v roku 2021</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</si>
  <si>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Ak VVŠ obdržala finančné prostriedky aj z inej kapitoly štátneho rozpočtu, uvádzajú sa osobitne. Tieto dotácie sa evidujú na zdrojoch podľa platnej rozpočtovej klasifikácie na rok 2021 a nie sú súčasťou dotácií, vykazovaných v T2_R1.  Pri dotáciách z MŠVVaŠ SR nevymenované, ale používané zdroje uveďte do riadkov R23a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</si>
  <si>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2021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2021. </t>
    </r>
  </si>
  <si>
    <t>Súvzťažnosti medzi tabuľkami výročnej správy o hospodárení verejnej vysokej školy za rok 2021</t>
  </si>
  <si>
    <t xml:space="preserve">Výdavky natehotenské štipendiá (§ 96 zákona) za kalendárny rok </t>
  </si>
  <si>
    <r>
      <t>Počet študentov poberajúcich tehotenskée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</si>
  <si>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tehotenské štipendiá  </t>
    </r>
    <r>
      <rPr>
        <b/>
        <vertAlign val="superscript"/>
        <sz val="14"/>
        <rFont val="Times New Roman"/>
        <family val="1"/>
        <charset val="238"/>
      </rPr>
      <t>2)</t>
    </r>
  </si>
  <si>
    <t>Príjem z dotácie poskytnutej na tehotenské štipendiá v rámci dotačnej zmluvy z kapitoly     MŠVVaŠ k 31.12.</t>
  </si>
  <si>
    <t>tehotenské štipendiá</t>
  </si>
  <si>
    <t>uvádzajú sa štipendiá vyplatené zo štátneho rozpočtu, kód v CRŠ: 21</t>
  </si>
  <si>
    <t>Počet študentov poberajúcich tehotenské štipendium</t>
  </si>
  <si>
    <t xml:space="preserve">Počet študentov poberajúcichtehotenské štipendium </t>
  </si>
  <si>
    <t>Tabuľka č. 8a: Údaje o systéme sociálnej podpory - časť  tehotenské štipendiá  (§ 96b zákona) 
za roky 2020 a 2021</t>
  </si>
  <si>
    <t xml:space="preserve">1) V stĺpcoch B a D sa uvádza prepočítaný počet študentiek určený ako počet osobomesiacov, počas ktorých bolo poskytované tehotenské štipendium </t>
  </si>
  <si>
    <t xml:space="preserve">2) V stĺpcoch B a D sa uvádza celkový (fyzický) počet študentiek, ktorým bolo v príslušnom kalendárnom roku poskytnuté motivačné štipendium bez ohľadu na počet mesiacov. </t>
  </si>
  <si>
    <t>T8a_V1</t>
  </si>
  <si>
    <t>Tabuľka č. 8a poskytuje informácie  o príjmoch a výdavkoch (cash) na tehotenské štipendiá zo štátneho rozpočtu podľa § 96b zákona a o počte študentiek poberajúcich tehotenské štipendiá.</t>
  </si>
  <si>
    <t>T8a_R1</t>
  </si>
  <si>
    <t>T8a_R5</t>
  </si>
  <si>
    <t>V stĺpci SA, resp. SC sa uvedú výdavky z dotácie na tehotenské štipendiá poskytnuté študentom v danom kalendárnom roku, uvedené v Centrálnom registri študentov pod kódom 21.</t>
  </si>
  <si>
    <t>V stĺpci SA, resp. SC sa uvedú príjmy z dotácie na tehotenské štipendiá poskytnuté prostredníctvom  kapitoly MŠVVaŠ SR na základe dotačnej zmluvy v danom kalendárnom roku.</t>
  </si>
  <si>
    <t>nové</t>
  </si>
  <si>
    <r>
      <t>Tabuľka č. 1 poskytuje informácie o celkovom objeme a programovej štruktúre príjmov na základe Zmluvy o poskytnutí  dotácií  zo štátneho rozpočtu prostredníctvom kapitoly MŠVVaŠ  na  programe  077 na zdroji 111</t>
    </r>
    <r>
      <rPr>
        <b/>
        <sz val="12"/>
        <color theme="1"/>
        <rFont val="Times New Roman"/>
        <family val="1"/>
        <charset val="238"/>
      </rPr>
      <t xml:space="preserve">.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</si>
  <si>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t>zmenené</t>
  </si>
  <si>
    <r>
      <t xml:space="preserve">V R_12 sa uvádza  </t>
    </r>
    <r>
      <rPr>
        <b/>
        <sz val="12"/>
        <color rgb="FFC00000"/>
        <rFont val="Times New Roman"/>
        <family val="1"/>
        <charset val="238"/>
      </rPr>
      <t>skutočne poskytnutá</t>
    </r>
    <r>
      <rPr>
        <sz val="12"/>
        <color rgb="FFC00000"/>
        <rFont val="Times New Roman"/>
        <family val="1"/>
        <charset val="238"/>
      </rPr>
      <t xml:space="preserve"> dotácia na </t>
    </r>
    <r>
      <rPr>
        <b/>
        <sz val="12"/>
        <color rgb="FFC00000"/>
        <rFont val="Times New Roman"/>
        <family val="1"/>
        <charset val="238"/>
      </rPr>
      <t>sociálne a tehotenské</t>
    </r>
    <r>
      <rPr>
        <sz val="12"/>
        <color rgb="FFC00000"/>
        <rFont val="Times New Roman"/>
        <family val="1"/>
        <charset val="238"/>
      </rPr>
      <t xml:space="preserve"> štipendiá  (spolu) a v R_13 sa uvádza skutočne poskytnutá dotácia </t>
    </r>
    <r>
      <rPr>
        <b/>
        <sz val="12"/>
        <color rgb="FFC00000"/>
        <rFont val="Times New Roman"/>
        <family val="1"/>
        <charset val="238"/>
      </rPr>
      <t>motivačné</t>
    </r>
    <r>
      <rPr>
        <sz val="12"/>
        <color rgb="FFC00000"/>
        <rFont val="Times New Roman"/>
        <family val="1"/>
        <charset val="238"/>
      </rPr>
      <t xml:space="preserve"> štipendiá. </t>
    </r>
  </si>
  <si>
    <t xml:space="preserve">Tabuľka č. 16 poskytuje informácie o objeme a štruktúre finančných prostriedkov na bankových účtoch verejnej vysokej školy  k 31. 12. 2020 v členení podľa jednotlivých skupín účtov. Celkový objem finančných prostriedkov za všetky účty v Štátnej pokladnici musí byť v súlade s údajmi, ktoré vykazuje Štátna pokladnica za každého klienta ŠP osobitne. V stĺpci C vysoká škola uvedie čísla všetkých účtov v tvare IBAN. </t>
  </si>
  <si>
    <r>
      <t xml:space="preserve">   - Prvok 077 15 01</t>
    </r>
    <r>
      <rPr>
        <sz val="12"/>
        <color rgb="FFFF0000"/>
        <rFont val="Times New Roman"/>
        <family val="1"/>
        <charset val="238"/>
      </rPr>
      <t>)*</t>
    </r>
  </si>
  <si>
    <t>)*</t>
  </si>
  <si>
    <t>uvádza sa  skutočne poskytnutá dotácia na sociálne a tehotenské štipendiá  (spolu)</t>
  </si>
  <si>
    <t>Bežná a kapitálová dotácia je kontrolovaná na Zmluvu o poskytnutí  dotácií  zo štátneho rozpočtu prostredníctvom kapitoly MŠVVaŠ (ďalej len "dotačná zmluva") a jej dodatkov na rok 2021 na  programe  077.</t>
  </si>
  <si>
    <t>príjmy z dotácie  na základe dotačnej zmluvy , len 077, v R</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</si>
  <si>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2021  a údaje z roku 2020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</si>
  <si>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t>T5_R56_SC+SD &gt;=&lt; T6_R18_SH
T5_R77_(SC+SD) = T7_R1_SC
T5_R81_SD = T19_R1_SC</t>
  </si>
  <si>
    <t>Údaje v R1_SC za rok 2021 sú kontrolované na T5_R77_SC + SD</t>
  </si>
  <si>
    <t>ešte sa používa táto súvsťažnosť??</t>
  </si>
  <si>
    <r>
      <t>T6_R1..R6, R7, R9, R13, R14, R16, R17 = Škol 2-04 za 2021</t>
    </r>
    <r>
      <rPr>
        <sz val="12"/>
        <color indexed="10"/>
        <rFont val="Times New Roman"/>
        <family val="1"/>
        <charset val="238"/>
      </rPr>
      <t xml:space="preserve">, </t>
    </r>
    <r>
      <rPr>
        <sz val="12"/>
        <rFont val="Times New Roman"/>
        <family val="1"/>
        <charset val="238"/>
      </rPr>
      <t xml:space="preserve">
T6_R15a.. = dotačná zmluva na 2021, špecifiká</t>
    </r>
  </si>
  <si>
    <t>T8_R5_SA (SC) = dotačná zmluva na rok 2020 (2021), prvok 077 15 01 - účelové prostriedky na sociálne štipendiá</t>
  </si>
  <si>
    <t>Údaje  sú kontrolované na  dotačné zmluvy a na účelovú dotáciu na rok 2020, 2021. Za rok 2018 na T1_R12_SA.
Údaje v T8_R1_SC by sa mali rovnať údajom z CRŠ kód 1.</t>
  </si>
  <si>
    <r>
      <t xml:space="preserve">T1 = </t>
    </r>
    <r>
      <rPr>
        <b/>
        <sz val="12"/>
        <rFont val="Times New Roman"/>
        <family val="1"/>
        <charset val="238"/>
      </rPr>
      <t>dotačná zmluva na 2021</t>
    </r>
  </si>
  <si>
    <t>Údaj v T8_R4_SA predstavuje zostatok nevyčerpanej dotácie z predchádzajúceho roka, t. j. k 31. 12. 2020.  
Údaj v T8_R6_SA (SC) predstavuje zostatok nevyčerpanej dotácie k 31. 12. príslušného roka (2020, resp. 2021) a ich hodnoty sa vypočítajú z ostatných uvedených údajov. Zostatok nevyčerpanej dotácie k 31. 12. 2020 je totožný  s údajmi vykazovanými v tabuľke T8 výročnej správy za rok 2020.</t>
  </si>
  <si>
    <t>T8_R5_SC= T1_R12_SA
T8_R4_SC = zostatok k 31.12.2020
T8_R6_SA = T8_R4_SC 
T8_R1_SA (SC)  ≤ T13_R11_SE (SF)</t>
  </si>
  <si>
    <t xml:space="preserve">T8a_R5_SC=  dotačná zmluva na rok 2021, prvok 077 15 01, FK 09412 - účelové prostriedky na tehotenské štipendiá
Údaj v T8_R6_SC predstavuje zostatok nevyčerpanej dotácie z predchádzajúceho roka, t. j. k 31. 12. 2021.  
</t>
  </si>
  <si>
    <t>T8a_R5_SC=  dotačná zmluva na rok 2021
T8a_R1_SA (SC)  ≤ T13_R11_SE (SF)</t>
  </si>
  <si>
    <t>nové vložené</t>
  </si>
  <si>
    <t>T9_R1 = štatistické výkazy MŠVVaŠ SR 2020 (2021)</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</si>
  <si>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2020, 2021.</t>
    </r>
  </si>
  <si>
    <t xml:space="preserve">T9_R6_SA (SB) = dotačná zmluva 2020 (2021) - účelové prostriedky na študentské domovy (vrátane dotácie na valorizáciu miezd ŠJ) </t>
  </si>
  <si>
    <t>T10_R7_SA (SB) = dotačná zmluva 2020 (2021)_účelová dotácia na študentské jedálne</t>
  </si>
  <si>
    <t>Údaje v R7_SA (SB) sú kontrolované na  dotačné zmluvy a na účelovú dotáciu na rok 2020, 2010.</t>
  </si>
  <si>
    <t>T10_R13 = štatistické výkazy MŠVVaŠ SR 2020 (2021)</t>
  </si>
  <si>
    <r>
      <t xml:space="preserve">Údaje v T11_R2 - tvorba fondu reprodukcie za roky 2020 a 2021 sa musia rovnať údajom v T13_R2_SC (SD). 
</t>
    </r>
    <r>
      <rPr>
        <strike/>
        <sz val="12"/>
        <rFont val="Times New Roman"/>
        <family val="1"/>
        <charset val="238"/>
      </rPr>
      <t/>
    </r>
  </si>
  <si>
    <r>
      <t>T13_R2_SC (SD) = T11_R2_SA (SB) 
T13_R8_SF ≥ T8_R5_SC</t>
    </r>
    <r>
      <rPr>
        <sz val="12"/>
        <color rgb="FFFF0000"/>
        <rFont val="Times New Roman"/>
        <family val="1"/>
        <charset val="238"/>
      </rPr>
      <t xml:space="preserve"> + T8a_T5_S</t>
    </r>
    <r>
      <rPr>
        <sz val="12"/>
        <color theme="1"/>
        <rFont val="Times New Roman"/>
        <family val="1"/>
        <charset val="238"/>
      </rPr>
      <t>C+T20_R2_(SC + SD)
T13_R13_SD = T16_R13_SB
T13_R13_SF = T16_R10_SB</t>
    </r>
  </si>
  <si>
    <t>doplnený vzťah o tehot. Štipendiá</t>
  </si>
  <si>
    <r>
      <t xml:space="preserve">Údaje v T13_ R2_SC (SD) - tvorba fondu reprodukcie sa musia rovnať údajom v T11_R2_SA (SB). 
Údaje v T13_R8_SE (SF) majú súvzťažnosť s údajmi v T8_R5 (sociálne štipendiá), </t>
    </r>
    <r>
      <rPr>
        <sz val="12"/>
        <color rgb="FFFF0000"/>
        <rFont val="Times New Roman"/>
        <family val="1"/>
        <charset val="238"/>
      </rPr>
      <t>s údajmi v T8a_R5 (tehotenské štipendiá</t>
    </r>
    <r>
      <rPr>
        <sz val="12"/>
        <color theme="1"/>
        <rFont val="Times New Roman"/>
        <family val="1"/>
        <charset val="238"/>
      </rPr>
      <t xml:space="preserve">)a T20_R2 (motivačné štipendiá). Tvorba fondu z dotácie v T13_R8 má byť minimálne vo výške súčtu dotácie na sociálne štipendiá (T8_R5),  </t>
    </r>
    <r>
      <rPr>
        <sz val="12"/>
        <color rgb="FFFF0000"/>
        <rFont val="Times New Roman"/>
        <family val="1"/>
        <charset val="238"/>
      </rPr>
      <t>tehotenské štipendiá (T8a_R5)</t>
    </r>
    <r>
      <rPr>
        <sz val="12"/>
        <color theme="1"/>
        <rFont val="Times New Roman"/>
        <family val="1"/>
        <charset val="238"/>
      </rPr>
      <t xml:space="preserve"> a motivačné štipendiá (T20_R2). 
Údaje v T13_R13_SD(SF) majú byť totožné s údajmi v T16, účet štipendijného fondu (R10), účet fondu reprodukcie (R13).</t>
    </r>
  </si>
  <si>
    <r>
      <t>Stav štipendijného fondu k 31. 12. uvedený v R12_SF nemá byť nižší ako súčet zostatku nevyčerpanej dotácie na sociálne štipendiá v T8_R6_SC,</t>
    </r>
    <r>
      <rPr>
        <sz val="12"/>
        <color rgb="FFFF0000"/>
        <rFont val="Times New Roman"/>
        <family val="1"/>
        <charset val="238"/>
      </rPr>
      <t xml:space="preserve"> tehotenské štipendiá T8a_R6_SC</t>
    </r>
    <r>
      <rPr>
        <sz val="12"/>
        <color theme="1"/>
        <rFont val="Times New Roman"/>
        <family val="1"/>
        <charset val="238"/>
      </rPr>
      <t xml:space="preserve"> a na motivačné štipendiá v T20_R4_(SC +SD).</t>
    </r>
  </si>
  <si>
    <r>
      <t>T13_R12_SF ≥T8_R6_SC</t>
    </r>
    <r>
      <rPr>
        <sz val="12"/>
        <color rgb="FFFF0000"/>
        <rFont val="Times New Roman"/>
        <family val="1"/>
        <charset val="238"/>
      </rPr>
      <t>+T8a_T5_SC</t>
    </r>
    <r>
      <rPr>
        <sz val="12"/>
        <color theme="1"/>
        <rFont val="Times New Roman"/>
        <family val="1"/>
        <charset val="238"/>
      </rPr>
      <t>+ T20_R4_(SC +SD)</t>
    </r>
  </si>
  <si>
    <r>
      <t>Stavy fondov k 1.1. a k 31.12.2021</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</si>
  <si>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2021 sa rovná odpisom ostatného DN a HM za rok 2020 (T5_R86_SC+SD).</t>
  </si>
  <si>
    <t>Údaje v T18_R1 sú kontrolované na  rozpis bežnej a kapitálovej dotácie na programe 06K v roku 2021 poskytnuté vysokým školám mimo "dotačnej zmluvy" prostredníctvom  APVV resp. sekcie vedy a techniky.
Údaje v T18_R7 a R8 sú kontrolované na rozpis bežnej dotácie na podrograme 05T 08 a prvku 021 02 03 v roku 2021, poskytnuté vysokým školám mimo "dotačnej zmluvy" prostredníctvom sekcie medzinárodnej spolupráce.</t>
  </si>
  <si>
    <t xml:space="preserve">T20_R2 = dotačná zmluva 2020 (2021)_účelová dotácia na motivačné štipendiá
</t>
  </si>
  <si>
    <t xml:space="preserve">T21_R1_SF  = výkazníctvo 2020 súvaha, časť pasíva, riadok 103, predchádzajúce účtovné obdobie
T21_R1_SL = výkazníctvo 2021, súvaha, časť pasíva, riadok 103, bežné účtovné obdobie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</si>
  <si>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2021  rovná súčtu zvyšku prijatej kapitálovej dotácie na kompenzáciu odpisov z roku 2020</t>
    </r>
    <r>
      <rPr>
        <sz val="12"/>
        <color indexed="10"/>
        <rFont val="Times New Roman"/>
        <family val="1"/>
        <charset val="238"/>
      </rPr>
      <t xml:space="preserve"> </t>
    </r>
    <r>
      <rPr>
        <sz val="12"/>
        <rFont val="Times New Roman"/>
        <family val="1"/>
        <charset val="238"/>
      </rPr>
      <t xml:space="preserve">(stĺpec SB) a výšky kapitálovej dotácie (2021) z </t>
    </r>
    <r>
      <rPr>
        <sz val="12"/>
        <color indexed="8"/>
        <rFont val="Times New Roman"/>
        <family val="1"/>
        <charset val="238"/>
      </rPr>
      <t xml:space="preserve">T11_R10a_SB, zníženému o odpisy, vykazované v T5_R86a_SC. </t>
    </r>
  </si>
  <si>
    <t xml:space="preserve">V stĺpci SG sa zvyšok prijatej kapitálovej dotácie, používanej na kompenzáciu odpisov za rok 2021  rovná súčtu zvyšku prijatej kapitálovej dotácie na kompenzáciu odpisov z roku 2020 (stĺpec SA) a výšky kapitálovej dotácie (2021) z T11_R10_SB, zníženému o odpisy, vykazované v T5_R85_SC. </t>
  </si>
  <si>
    <r>
      <t>T13_R11_SF=T8_R1_SC+T19_R1_SC</t>
    </r>
    <r>
      <rPr>
        <sz val="12"/>
        <color rgb="FFFF0000"/>
        <rFont val="Times New Roman"/>
        <family val="1"/>
        <charset val="238"/>
      </rPr>
      <t>+T8a_T5_SC</t>
    </r>
    <r>
      <rPr>
        <sz val="12"/>
        <color theme="1"/>
        <rFont val="Times New Roman"/>
        <family val="1"/>
        <charset val="238"/>
      </rPr>
      <t>+T20_R3_(SC+SD)</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</si>
  <si>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2021</t>
    </r>
    <r>
      <rPr>
        <b/>
        <sz val="14"/>
        <color rgb="FFFF0000"/>
        <rFont val="Times New Roman"/>
        <family val="1"/>
        <charset val="238"/>
      </rPr>
      <t xml:space="preserve">  </t>
    </r>
    <r>
      <rPr>
        <b/>
        <sz val="14"/>
        <rFont val="Times New Roman"/>
        <family val="1"/>
      </rPr>
      <t xml:space="preserve">na programe 077 </t>
    </r>
  </si>
  <si>
    <r>
      <t>Tabuľka č. 2: Príjmy verejnej vysokej školy v roku 2021</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</si>
  <si>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2020 a 2021</t>
  </si>
  <si>
    <t>Rozdiel 2021-2020</t>
  </si>
  <si>
    <r>
      <t>Tabuľka č. 4: Výnosy verejnej vysokej školy zo školného a z poplatkov spojených so štúdiom  
v rokoch 2020</t>
    </r>
    <r>
      <rPr>
        <b/>
        <sz val="14"/>
        <color rgb="FFFF0000"/>
        <rFont val="Times New Roman"/>
        <family val="1"/>
        <charset val="238"/>
      </rPr>
      <t xml:space="preserve"> </t>
    </r>
    <r>
      <rPr>
        <b/>
        <sz val="14"/>
        <rFont val="Times New Roman"/>
        <family val="1"/>
        <charset val="238"/>
      </rPr>
      <t>a 2021</t>
    </r>
    <r>
      <rPr>
        <b/>
        <sz val="14"/>
        <color rgb="FFFF0000"/>
        <rFont val="Times New Roman"/>
        <family val="1"/>
        <charset val="238"/>
      </rPr>
      <t xml:space="preserve"> </t>
    </r>
  </si>
  <si>
    <t>Tabuľka č. 5: Náklady verejnej vysokej školy v rokoch 2020 a 2021</t>
  </si>
  <si>
    <t>Tabuľka č. 6: Zamestnanci a náklady na mzdy verejnej vysokej školy v roku 2021</t>
  </si>
  <si>
    <t>Priemerný evidenčný prepočítaný počet zamestnancov za rok 2021</t>
  </si>
  <si>
    <t>Tabuľka č. 6a: Zamestnanci a náklady na mzdy verejnej vysokej školy v roku 2021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</si>
  <si>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2021</t>
    </r>
  </si>
  <si>
    <t xml:space="preserve">Tabuľka č. 7: Náklady verejnej vysokej školy na štipendiá doktorandov v dennej forme štúdia v roku 2021 </t>
  </si>
  <si>
    <t>Počet osobomesiacov interných doktorandov spolu za 2021</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</si>
  <si>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2020 a 2021</t>
    </r>
  </si>
  <si>
    <r>
      <t>Tabuľka č. 10: Údaje o20 systéme sociálnej podpory  - časť výnosy a náklady</t>
    </r>
    <r>
      <rPr>
        <b/>
        <vertAlign val="superscript"/>
        <sz val="14"/>
        <rFont val="Times New Roman"/>
        <family val="1"/>
      </rPr>
      <t>1)</t>
    </r>
    <r>
      <rPr>
        <b/>
        <sz val="14"/>
        <rFont val="Times New Roman"/>
        <family val="1"/>
      </rPr>
      <t xml:space="preserve"> študentských jedální 
za roky 2020 a 2021</t>
    </r>
  </si>
  <si>
    <t>Tabuľka č. 11: Zdroje verejnej vysokej školy na obstaranie a technické zhodnotenie dlhodobého  majetku v rokoch 2020 a 2021</t>
  </si>
  <si>
    <t>zdroj 131H, 131I, 131J  len za ŠD..... ????p. Filčáková</t>
  </si>
  <si>
    <t>Tabuľka č. 12: Výdavky verejnej vysokej školy na obstaranie a technické zhodnotenie dlhodobého majetku v roku 2021</t>
  </si>
  <si>
    <r>
      <t>Čerpanie kapitálovej dotácie v roku 2021</t>
    </r>
    <r>
      <rPr>
        <b/>
        <sz val="11"/>
        <color theme="1"/>
        <rFont val="Times New Roman"/>
        <family val="1"/>
      </rPr>
      <t xml:space="preserve">
zo štátneho rozpočtu (111)</t>
    </r>
  </si>
  <si>
    <r>
      <t xml:space="preserve">Čerpanie kapitálovej dotácie v roku 2021
</t>
    </r>
    <r>
      <rPr>
        <b/>
        <sz val="11"/>
        <color theme="1"/>
        <rFont val="Times New Roman"/>
        <family val="1"/>
      </rPr>
      <t>z prostriedkov EÚ (štrukturálnych fondov)</t>
    </r>
  </si>
  <si>
    <t xml:space="preserve">Čerpanie bežnej dotácie v roku 2021 prostredníctvom fondu reprodukcie </t>
  </si>
  <si>
    <t>Tabuľka č. 13: Stav a vývoj finančných fondov verejnej vysokej školy v rokoch 2020 a 2021</t>
  </si>
  <si>
    <t>Tabuľka č. 16: Štruktúra a stav finančných prostriedkov na bankových účtoch verejnej vysokej školy
   k 31. decembru 2021</t>
  </si>
  <si>
    <t>Stav účtu k 31.12.2021</t>
  </si>
  <si>
    <t>Tabuľka č. 17: Príjmy verejnej vysokej školy z prostriedkov EÚ a z prostriedkov na ich spolufinancovanie 
zo štátneho rozpočtu z kapitoly MŠVVaŠ SR a z iných kapitol štátneho rozpočtu v roku 2021</t>
  </si>
  <si>
    <r>
      <t>Tabuľka č. 18: Príjmy z dotácií verejnej vysokej škole zo štátneho rozpočtu z kapitoly MŠVVaŠ SR 
poskytnuté mimo programu 077 a mimo príjmov z prostriedkov EÚ (zo štrukturálnych fondov) v roku 2021</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</si>
  <si>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2020 a 2021 </t>
  </si>
  <si>
    <t xml:space="preserve">Tabuľka č. 20: Motivačné štipendiá  v rokoch 2020 a 2021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</si>
  <si>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 xml:space="preserve">v rokoch 2020 a 2021 </t>
    </r>
  </si>
  <si>
    <t>Stav k 31. 12. 2021</t>
  </si>
  <si>
    <t xml:space="preserve">Tabuľka č. 22: Výnosy verejnej vysokej školy v roku 2021 v oblasti sociálnej podpory študentov </t>
  </si>
  <si>
    <t>Výnosy
v hlavnej činnosti
2020</t>
  </si>
  <si>
    <r>
      <t>Výnosy
hlavnej činnosti
2021</t>
    </r>
    <r>
      <rPr>
        <sz val="12"/>
        <color indexed="10"/>
        <rFont val="Times New Roman"/>
        <family val="1"/>
        <charset val="238"/>
      </rPr>
      <t xml:space="preserve"> </t>
    </r>
  </si>
  <si>
    <t>Náklady
hlavnej činnosti
2021</t>
  </si>
  <si>
    <t xml:space="preserve">Tabuľka č .23:  Náklady verejnej vysokej školy  v roku 2021 v oblasti sociálnej podpory študentov </t>
  </si>
  <si>
    <t>od 1.4.2021</t>
  </si>
  <si>
    <t>Tabuľka 8a</t>
  </si>
  <si>
    <t>v T1_ R12 doplnená )* a pod tabuľkou vysvetlenie</t>
  </si>
  <si>
    <t>zmena vo vzorci v T10_R15_SA(SB)</t>
  </si>
  <si>
    <t>_</t>
  </si>
  <si>
    <t>Údaje o systéme sociálnej podpory  - časť  tehotenské štipendiá  (§ 96 zákona) za rok a 2021</t>
  </si>
  <si>
    <t>vložená celá nová tabuľka</t>
  </si>
  <si>
    <t>vložená nová tabuľka</t>
  </si>
  <si>
    <t>- ostatný materiál (účet 501 099, 501 030, 501 513, 501 516, 501 519, 501 599)</t>
  </si>
  <si>
    <t>doplnené 501519</t>
  </si>
  <si>
    <t>riadok 13.</t>
  </si>
  <si>
    <r>
      <t xml:space="preserve">V riadku 4 uvedie vysoká škola celkový objem príjmov </t>
    </r>
    <r>
      <rPr>
        <b/>
        <sz val="12"/>
        <color theme="1"/>
        <rFont val="Times New Roman"/>
        <family val="1"/>
        <charset val="238"/>
      </rPr>
      <t xml:space="preserve">zo zahraničných zdrojov (zo zahraničných účtov) </t>
    </r>
    <r>
      <rPr>
        <sz val="12"/>
        <color theme="1"/>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</si>
  <si>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 - odpisy ostatného DN a HM (účet 551 002, </t>
    </r>
    <r>
      <rPr>
        <b/>
        <sz val="12"/>
        <rFont val="Times New Roman"/>
        <family val="1"/>
      </rPr>
      <t>551 130</t>
    </r>
    <r>
      <rPr>
        <sz val="12"/>
        <rFont val="Times New Roman"/>
        <family val="1"/>
      </rPr>
      <t xml:space="preserve">, </t>
    </r>
    <r>
      <rPr>
        <b/>
        <sz val="12"/>
        <rFont val="Times New Roman"/>
        <family val="1"/>
      </rPr>
      <t>551 131</t>
    </r>
    <r>
      <rPr>
        <sz val="12"/>
        <rFont val="Times New Roman"/>
        <family val="1"/>
      </rPr>
      <t xml:space="preserve">, 551 133, 551 200, 551 221, 551 223, </t>
    </r>
    <r>
      <rPr>
        <b/>
        <sz val="12"/>
        <rFont val="Times New Roman"/>
        <family val="1"/>
      </rPr>
      <t>551 400</t>
    </r>
    <r>
      <rPr>
        <sz val="12"/>
        <rFont val="Times New Roman"/>
        <family val="1"/>
      </rPr>
      <t xml:space="preserve">, </t>
    </r>
    <r>
      <rPr>
        <b/>
        <sz val="12"/>
        <rFont val="Times New Roman"/>
        <family val="1"/>
      </rPr>
      <t>551 500</t>
    </r>
    <r>
      <rPr>
        <sz val="12"/>
        <rFont val="Times New Roman"/>
        <family val="1"/>
      </rPr>
      <t>,</t>
    </r>
    <r>
      <rPr>
        <b/>
        <sz val="12"/>
        <rFont val="Times New Roman"/>
        <family val="1"/>
      </rPr>
      <t xml:space="preserve"> 551 521</t>
    </r>
    <r>
      <rPr>
        <sz val="12"/>
        <rFont val="Times New Roman"/>
        <family val="1"/>
      </rPr>
      <t>, 551 900, 551 921, 551 923)</t>
    </r>
  </si>
  <si>
    <t>Údaje vychádzajú z platného analytického členenia účtov  na rok 2021.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</si>
  <si>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2020 a údaje z roku 2021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2021 -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</si>
  <si>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Údaje v riadkoch R1:R6, R7, R9, R13, R14, R16, R17  sú kontrolované s údajmi v štatistickom výkaze Škol (MŠ SR) 2-04 za rok 2021</t>
    </r>
    <r>
      <rPr>
        <sz val="12"/>
        <color indexed="10"/>
        <rFont val="Times New Roman"/>
        <family val="1"/>
        <charset val="238"/>
      </rPr>
      <t>.</t>
    </r>
    <r>
      <rPr>
        <sz val="12"/>
        <rFont val="Times New Roman"/>
        <family val="1"/>
        <charset val="238"/>
      </rPr>
      <t xml:space="preserve"> 
Údaje v riadkoch 15a ... (špecifiká) sú kontrolované na rozpis dotácie v roku 2021.</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</si>
  <si>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 xml:space="preserve">Celková hodnota účtu 384 za rok 2020 a 2021,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(2020), resp. SI (2021). 
Údaje za rok 2021 musia byť totožné s údajmi, ktoré VVŠ predložili k výsledkom hospodárenia VVŠ za rok 2021. </t>
  </si>
  <si>
    <r>
      <rPr>
        <b/>
        <sz val="10"/>
        <rFont val="Times New Roman"/>
        <family val="1"/>
        <charset val="238"/>
      </rPr>
      <t>Názov verejnej vysokej školy:  Slovenská technická univerzita v Bratislave</t>
    </r>
    <r>
      <rPr>
        <b/>
        <sz val="12"/>
        <rFont val="Times New Roman"/>
        <family val="1"/>
        <charset val="238"/>
      </rPr>
      <t xml:space="preserve">
Názov fakulty:  STU</t>
    </r>
  </si>
  <si>
    <r>
      <t>Administratívni zamestnanci spolu</t>
    </r>
    <r>
      <rPr>
        <sz val="12"/>
        <color theme="1"/>
        <rFont val="Times New Roman"/>
        <family val="1"/>
      </rPr>
      <t xml:space="preserve"> [SUM(R10:R12)]                         </t>
    </r>
  </si>
  <si>
    <t>1c</t>
  </si>
  <si>
    <t>1d</t>
  </si>
  <si>
    <t>Mesto Nitra</t>
  </si>
  <si>
    <t>Mesto Trenčín</t>
  </si>
  <si>
    <t>2c</t>
  </si>
  <si>
    <t>Obec Nitrianske Pravno</t>
  </si>
  <si>
    <t>2d</t>
  </si>
  <si>
    <t>Hlavné mesto SR Bratislava</t>
  </si>
  <si>
    <t>4c</t>
  </si>
  <si>
    <t>4d</t>
  </si>
  <si>
    <t>4e</t>
  </si>
  <si>
    <t>4f</t>
  </si>
  <si>
    <t>4g</t>
  </si>
  <si>
    <t>4h</t>
  </si>
  <si>
    <t>4i</t>
  </si>
  <si>
    <t>4j</t>
  </si>
  <si>
    <t>4k</t>
  </si>
  <si>
    <t>SANET</t>
  </si>
  <si>
    <t>Príjmy z MK SR</t>
  </si>
  <si>
    <t>Sponzorské a darovacie zmluvy</t>
  </si>
  <si>
    <t>APVV projekty - spouriešitelia</t>
  </si>
  <si>
    <t>Program EU územnej spolupráce zo zahraničia (37)</t>
  </si>
  <si>
    <t>Produkčné centrum inovácii</t>
  </si>
  <si>
    <t>ostatné</t>
  </si>
  <si>
    <t>1e</t>
  </si>
  <si>
    <t>finančné mechanizmy EHP</t>
  </si>
  <si>
    <t xml:space="preserve">TEMPUS (zdroj 35) </t>
  </si>
  <si>
    <t>Zahraničie - vzdelávanie a soc. veci (zdroj 11O5)</t>
  </si>
  <si>
    <t>zahraničie - výskum, vývoj a inovácie (zdroj 11O3)</t>
  </si>
  <si>
    <t>Výskum, vývoj inovácie, zahraničie H2020 (zdroj 11O3)</t>
  </si>
  <si>
    <t>EU územná spolupráca, výskum a vývoj (zdroj 1AJ1)</t>
  </si>
  <si>
    <t xml:space="preserve"> Sokrates (zdroj 35)</t>
  </si>
  <si>
    <t>4ch</t>
  </si>
  <si>
    <t xml:space="preserve">LEONARDO (zdroj 35) </t>
  </si>
  <si>
    <t xml:space="preserve">Rámcový program VŠ (zdroj 35) </t>
  </si>
  <si>
    <t xml:space="preserve">Zahraničie ostatné (zdroj 35) </t>
  </si>
  <si>
    <t xml:space="preserve">Zahraničie -veda- Rámcový program (zdroj 35) </t>
  </si>
  <si>
    <t xml:space="preserve">Zahraničie -veda- ostatné (zdroj 35) </t>
  </si>
  <si>
    <t>Tabuľka č. 8: Údaje o systéme sociálnej podpory - časť  sociálne štipendiá  (§ 96 zákona) 
za roky 2020 a 2021</t>
  </si>
  <si>
    <t>uvádzajú sa štipendiá vyplatené zo štátneho rozpočtu, kód v CRŠ: 1</t>
  </si>
  <si>
    <t>Počet študentov poberajúcich sociálne štipendium</t>
  </si>
  <si>
    <t xml:space="preserve">Počet študentov poberajúcich sociálne štipendium </t>
  </si>
  <si>
    <t xml:space="preserve">Výdavky na sociálne štipendiá (§ 96 zákona) za kalendárny rok </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</si>
  <si>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</si>
  <si>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</si>
  <si>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Príjem z dotácie poskytnutej na sociálne štipendiá v rámci dotačnej zmluvy z kapitoly     MŠVVaŠ k 31.12.</t>
  </si>
  <si>
    <r>
      <t xml:space="preserve">Priemerné štipendium na 1 študenta na mesiac </t>
    </r>
    <r>
      <rPr>
        <sz val="12"/>
        <rFont val="Times New Roman"/>
        <family val="1"/>
        <charset val="238"/>
      </rPr>
      <t xml:space="preserve"> [R1_SA/R2_SB resp. R1_SC/R2_SD] </t>
    </r>
  </si>
  <si>
    <t xml:space="preserve">1) V stĺpcoch B a D sa uvádza prepočítaný počet študentov určený ako počet osobomesiacov, počas ktorých bolo poskytované sociálne štipendium </t>
  </si>
  <si>
    <t xml:space="preserve">2) V stĺpcoch B a D sa uvádza celkový (fyzický) počet študentov, ktorým bolo v príslušnom kalendárnom roku poskytnuté sociálne štipendium bez ohľadu na počet mesiacov. </t>
  </si>
  <si>
    <t>Vrátane dodatkov COVID, odmeny v zmysle kolektívnej zmluvy, rekreačný príspevok</t>
  </si>
  <si>
    <t xml:space="preserve">Názov verejnej vysokej školy:  Slovenská technická univerzita v Bratislave
</t>
  </si>
  <si>
    <t xml:space="preserve">Názov verejnej vysokej školy:   Slovenská technická univerzita v Bratislave
</t>
  </si>
  <si>
    <t>Názov verejnej vysokej školy:   Slovenská technická univerzita v Bratislave</t>
  </si>
  <si>
    <t>Názov verejnej vysokej školy:  Slovenská technická univerzita v Bratislave</t>
  </si>
  <si>
    <t xml:space="preserve">Názov verejnej vysokej školy: Slovenská technická univrzita v Bratislave
</t>
  </si>
  <si>
    <t xml:space="preserve">Názov verejnej vysokej školy:  Slovenská tecchnická univerzita v Bratislave
</t>
  </si>
  <si>
    <t>SK29 8180 0000 0070 0013 3278,SK1281800000007000240866, SK0581800000007000324218, SK0481800000007000133243,SK79 8180 0000 0070 0013 3251, SK51 8180 0000 0070 0024 2298, SK6581800000007000241076, SK0781800000007000133286,SK82 8181 0000 0070 0013 3294,SK2681800000007000133235,SK97 8180 0000 0070 0013 3315,'SK79 8180 0000 0070 0024 0727; SK57 8180 0000 0070 0024 0735; SK22 8180 0000 0070 0013 3307</t>
  </si>
  <si>
    <t xml:space="preserve">FAD:SK54 8180 0000 0070 0056 9522, SK73 8180 0000 0070 0008 1949, SK90 8180 0000 0070 0022 1323, SK30 8180 0000 0070 0060 9336, SK52 8180 0000 0070 0064 6479, SK70 8180 0000 0070 0008 1906, SK30 8180 0000 0070 0063 8145,SK76 8180 0000 0070 0067 2431 , SK80 8180 0000 0070 0064 6460, SK34 8180 0000 0070 0065 0101, SK23 8180 0000 0070 0065 4858/FEI: SK6081800000007000085093, SK9781800000007000085106, SK5681800000007000085165, SK1281800000007000085181, SK5281800000007000085237, SK2681800000007000085317,
SK6081800000007000085384, SK3181800000007000085421, SK5681800000007000085456, SK5981800000007000085499, SK9781800000007000213825,
SK3981800000007000220689, SK5281800000007000237042, SK4981800000007000245341, , SK7281800000007000262969, SK7781800000007000284607,
SK6481800000007000293474, SK8981800000007000304567, SK5181800000007000314757, SK5381800000007000320444, SK6581800000007000342635, SK1081800000007000388633, SK8581800000007000388641, SK9381800000007000402853, SK3081800000007000427655, SK3281800000007000433633, SK7681800000007000436818, SK8681800000007000442070, SK7281800000007000443292, SK1581800000007000445191, SK5781800000007000468588, SK5481800000007000540519, SK1981800000007000573062, SK8681800000007000573214, SK1581800000007000573425, SK9081800000007000573433, SK6881800000007000573441, SK8081800000007000577493, SK3181800000007000569645, SK9281800000007000590663, SK9281800000007000593864, SK7081800000007000593872, SK4881800000007000593880, SK5781800000007000595755, SK4681800000007000622434, SK2481800000007000622442, SK0281800000007000622450, SK6381800000007000627075, SK8481800000007000641926, SK9681800000007000642486, SK3181800000007000643171, SK7881800000007000643198, SK9381800000007000643200, SK9381800000007000643200, SK9381800000007000643219, SK5381800000007000643745, SK5681800000007000643788, SK3481800000007000643796, SK7181800000007000643809, SK4981800000007000643817, SK2781800000007000643825, SK3081800000007000643868, SK1481800000007000647842, SK8981800000007000647850, SK6181800000007000647869, SK3981800000007000647877, SK1781800000007000647885, SK3681800000007000656079, SK1481800000007000656087, SK0781800000007000656116, SK4881800000007000085018,
SK2981800000007000656108, SK4181800000007000656765, SK9881800000007000657194,
SK7381800000007000658226, SK5181800000007000658234, SK5981800000007000659448,
SK3781800000007000659456, SK1581800000007000659464, SK2881800000007000660879,
SK6981800000007000662372, SK2981800000007000663092, SK2581800000007000663746, /FCHPT: SK03 8180 0000 0070 0008 1463, SK21 8180 0000 0070 0008 1527, SK07 8180 0000 0070 0015 4335, SK31 8180 0000 0070 0019 7941, SK96 8180 0000 0070 0024 8278, SK07 8180 0000 0070 0025 8804, SK37 8180 0000 0070 0026 4278, SK22 8180 0000 0070 0027 0950, SK50 8180 0000 0070 0033 7182, SK92 8180 0000 0070 0037 1831, SK79 8180 0000 0070 0037 6915, SK85 8180 0000 0070 0038 2821, SK89 8180 0000 0070 0040 2343, SK42 8180 0070 0045 1786, SK88 8180 0000 0070 0045 7942, SK27 8180 0000 0070 0046 2629, SK67 8180 0000 0070 0049 0718, SK71 8180 0000 0070 0049 5981, SK48 8180 0000 0070 0066 0422, SK26 8180 0000 0070 0066 0430, SK51 8180 0000 0070 0066 0465, SK78 180 0000 0070 0008 1471
SK3981800000007000220689, SK5281800000007000237042, SK4981800000007000245341, , SK7281800000007000262969, SK7781800000007000284607,
SK6481800000007000293474, SK8981800000007000304567, SK5181800000007000314757, SK5381800000007000320444, SK6581800000007000342635, SK1081800000007000388633, SK8581800000007000388641, SK9381800000007000402853, SK3081800000007000427655, SK3281800000007000433633, SK7681800000007000436818, SK8681800000007000442070, SK7281800000007000443292, SK1581800000007000445191, SK5781800000007000468588, SK5481800000007000540519, SK1981800000007000573062, SK8681800000007000573214, SK1581800000007000573425, SK9081800000007000573433, SK6881800000007000573441, SK8081800000007000577493, SK3181800000007000569645, SK9281800000007000590663, SK9281800000007000593864, SK7081800000007000593872, SK4881800000007000593880, SK5781800000007000595755, SK4681800000007000622434, SK2481800000007000622442, SK0281800000007000622450, SK6381800000007000627075, SK8481800000007000641926, SK9681800000007000642486, SK3181800000007000643171, SK7881800000007000643198, SK9381800000007000643200, SK9381800000007000643200, SK9381800000007000643219, SK5381800000007000643745, SK5681800000007000643788, SK3481800000007000643796, SK7181800000007000643809, SK4981800000007000643817, SK2781800000007000643825, SK3081800000007000643868, SK1481800000007000647842, SK8981800000007000647850, SK6181800000007000647869, SK3981800000007000647877, SK1781800000007000647885, SK3681800000007000656079, SK1481800000007000656087, SK0781800000007000656116, SK4881800000007000085018,
SK2981800000007000656108, SK4181800000007000656765, SK9881800000007000657194,
SK7381800000007000658226, SK5181800000007000658234, SK5981800000007000659448,
SK3781800000007000659456, SK1581800000007000659464, SK2881800000007000660879,
SK6981800000007000662372, SK2981800000007000663092, SK2581800000007000663746 /FCHPT: SK03 8180 0000 0070 0008 1463, SK21 8180 0000 0070 0008 1527, SK07 8180 0000 0070 0015 4335, SK31 8180 0000 0070 0019 7941, SK96 8180 0000 0070 0024 8278, SK07 8180 0000 0070 0025 8804, SK37 8180 0000 0070 0026 4278, SK22 8180 0000 0070 0027 0950, SK50 8180 0000 0070 0033 7182, SK92 8180 0000 0070 0037 1831, SK79 8180 0000 0070 0037 6915, SK85 8180 0000 0070 0038 2821, SK89 8180 0000 0070 0040 2343, SK42 8180 0070 0045 1786, SK88 8180 0000 0070 0045 7942, SK27 8180 0000 0070 0046 2629, SK67 8180 0000 0070 0049 0718, SK71 8180 0000 0070 0049 5981, SK48 8180 0000 0070 0066 0422, SK26 8180 0000 0070 0066 0430, SK51 8180 0000 0070 0066 0465, SK78 180 0000 0070 0008 1471/ MTF: SK7381800000007000081367 SK3281800000007000226247 SK8781800000007000246985 SK0981800000007000247419 SK5981800000007000255443 SK3781800000007000255451 SK1081800000007000258265 SK8181800000007000324402 SK4081800000007000327953 SK5881800000007000361676 SK3681800000007000361684 SK9381800000007000400719 SK2681800000007000453917 SK0481800000007000453925 SK3281800000007000470493 SK0381800000007000476350  SK2681800000007000442986  SK7981800000007000453933  SK8381800000007000465598 /                         FIIT: SK17 8180 0000 0070 0024 4074 ,                        SK21 8180 0000 0070 0050 0664                SK55 8180 0000 0070 0057 5906               SK84 8180 0000 0070 0057 5869                    SK53 8180 0000 0070 0057 4196                       SK18 8180 0000 0070 0057 5893/ SjF:  SK1181800000007000085587, SK8681800000007000085595, SK7981800000007000085624, SK8281800000007000085667, SK5381800000007000085704, SK1781800000007000086061, SK5881800000007000223839,SK1081800000007000255064, SK0381800000007000263144, SK9281800000007000316832, SK1281800000007000339321, SK0981800000007000341800, SK0881800000007000355786, SK9081800000007000365853, SK3781800000007000431021, SK1481800000007000437546, SK3381800000007000442345, SK8481800000007000497784, SK2381800000007000574057 / SvF:   SK9381800000007000084111,SK52818000000Rektorát: 'SK02 8180 0000 0070 0065 2326;SK05 8180 0000 0070 0067 2933;SK07 8180 0000 0070 0060 0147; SK08 8180 0000 0070 0064 0966;SK21 8180 0000 0070 0063 3942;SK258180 0000 0070 0008 4074;SK30 8180 0000 0070 0064 0958;SK31 8180 0000 0070 0066 1601;SK37 8180 0000 0070 0030 1817;SK54 8180 0000 0070 0032 3821;SK61 8180 0000 0070 0064 0691;SK76 8180 0000 0070 0032 3813;SK81 8180 0000 0070 0064 7412;SK81 8180 0000 0070 0065 8955;SK82 8180 0000 0070 0065 0304;SK83 8180 0000 0070 0064 0974;SK85 8180 0000 0070 0034 1499;SK85 8180 0000 0070 0064 4430;SK88 8180 0000 0070 0053 8064;SK89 8180 0000 0070 0056 8116;SK91 8180 0000 0070 0055 9738;SK91 8180 0000 0070 0065 7805;SK95 8180 0000 0070 0036 0331                                  </t>
  </si>
  <si>
    <t>MTF: SK9081800000007000120055 ŠDaJ:SK95 8180 0000 0070 0007 8352</t>
  </si>
  <si>
    <t>MTF: SK6881800000007000120063, ŠDaJ: SK20 8180 0000 0070 0007 8344, SK59 8180 0000 0070 0030 7338, SK06 8180 0000 0070 0052 5378</t>
  </si>
  <si>
    <t>FIIT: SK53 8180 0000 0070 0011 5483</t>
  </si>
  <si>
    <t>FIIT : SK68 8180 0000 0070 0036 5861, SvF: SK1981800000007000304372, ŠDaJ: SK21 8180 0000 0070 0038 3197, Rektorát: 'SK50 8180 0000 0070 0022 7960, SK94 8180 0000 0070 0020 7089</t>
  </si>
  <si>
    <t>Rektorát: 'SK04 8180 0000 0070 0032 3848</t>
  </si>
  <si>
    <t>FEI: SK8981800000007000656095, MTF: SK7981800000007000453933 FIIT: SK61 8180 0000 0070 0032 4277, SvF: SK2481800000007000468115</t>
  </si>
  <si>
    <t>FAD: SK04 8180 0000 0070 0008 1930, FEI: SK2681800000007000085026, FCHPT: SK28 8180 0000 0070 0008 1498, MTF: SK2281800000007000081412, SK5181800000007000340365, FIIT: SK61 8180 0000 0070 0008 5560, SjF: SK3381800000007000085579, SvF: SK7481800000007000084162, ŠDaJ: SK51 8180 0000 0070 0007 6234 , Rektorát: SK07 8180 0000 0070 0037 2973;SK23 8180 0000 0070 0024 8040;SK34 8180 0000 0070 0020 3416;SK35 8180 0000 0070 0032 0380;SK66 8180 0000 0070 0008 4015;SK67 8180 0000 0070 0065 9595;SK78 8180 0000 0070 0008 4090 , Gabčíkovo: SK268180000000700008</t>
  </si>
  <si>
    <t>FAD: SK48 8180 0000 0070 0008 1914, FEI: SK5681800000007000084971, FCHPT: SK71 8180 0000 0070 0008 1500, MTF: SK5181800000007000081375, FIIT: SK08 8180 0000 0070 0008 5544, SjF: SK2681800000007000085608, SvF:  SK4381800000007000084138, ŠDaJ : SK73 8180 0000 0070 0057 7522, Rektorát: 'SK46 8180 0000 0070 0008 3987, Gabčíkovo: SK 8081800000007000590006</t>
  </si>
  <si>
    <t>FEI: SK8181800000007000578445, SK3881800000007000657207, SK0681800000007000084998, FCHPT: SK73 8180 0000 0070 0015 3826, MTF: SK4481800000007000081404, SvF: SK52818000000007000231222, Rektorát: 'SK65 8180 0000 0070 0026 1931</t>
  </si>
  <si>
    <t>FEI: SK0681800000007000084998, SK1881800000007000220582, SK7581800000007000409967 FCHPT: SK47 8180 0000 0070 0008 1447, SK61 8180 0000 0070 0021 4473, SK12 8180 0000 0070 0021 4676, SK75 8180 0000 0070 0027 7853, SK30 8180 0000 0070 0037 3044, SK08 8180 0000 00700037 7029, SK74 8180 0000 0070 0042 9191, SK25 8180 0000 0070 0048 7594, SK75 8180 0000 0070 0054 8289, MTF: SK4481800000007000081404 SK4281800000007000486997 SK7081800000007000488239, FIIT: SK83 8180 0000 0070 0008 5552, SjF: SK3681800000007000324242, ŠDaJ : SK86 8180 0000 0070 0041 7529, Rektorát: SK80 8180 0000 0070 0040 6870;SK88 8180 0000 0070 0008 4007;SK91 8180 0000 0070 0044 7218;SK87 8180 0000 0070 0048 9194</t>
  </si>
  <si>
    <t>FEI: VUB-SK7402000000001802470754, FIIT: VUB_SK45 0200 0000 0018 0245 5853, Rektorát: VUB-SK14 0200 0000 0018 0208 6453; VUB- SK37 0200 0000 0027 0931 3556; VUB: SK43 0200 0000 0028 2586 1955</t>
  </si>
  <si>
    <t>ŠDaJ</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</si>
  <si>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</si>
  <si>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</si>
  <si>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</si>
  <si>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ok</t>
  </si>
  <si>
    <t>Rozdiel T8+T19+T20 a T13 R11 vo výške 2 770 € vznikol v dôsledku  nevýznamnej opravy chyby z roku 2020.</t>
  </si>
  <si>
    <t>Poznámka:</t>
  </si>
  <si>
    <t>Rozdiel tvorby štipendijného fondu vo výške 16 197 EUR vznikol v dôsledku  nesprávne použitej analytiky pri účtovaní tvorby štipendijného fondu na fakultách. K oprave zaúčtovania dôjde v roku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</si>
</sst>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00\ _S_k_-;\-* #,##0.00\ _S_k_-;_-* &quot;-&quot;??\ _S_k_-;_-@_-"/>
    <numFmt numFmtId="166" formatCode="#,##0_ ;[Red]\-#,##0\ "/>
    <numFmt numFmtId="167" formatCode="#,##0.00_ ;[Red]\-#,##0.00\ "/>
    <numFmt numFmtId="168" formatCode="0.0"/>
  </numFmts>
  <fonts count="136" x14ac:knownFonts="1">
    <font>
      <sz val="10"/>
      <name val="Arial"/>
      <charset val="238"/>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b/>
      <sz val="16"/>
      <color rgb="FFFF0000"/>
      <name val="Times New Roman"/>
      <family val="1"/>
      <charset val="238"/>
    </font>
    <font>
      <sz val="8"/>
      <color rgb="FFFF0000"/>
      <name val="Arial"/>
      <family val="2"/>
      <charset val="238"/>
    </font>
    <font>
      <sz val="11"/>
      <color rgb="FFFF0000"/>
      <name val="Times New Roman"/>
      <family val="1"/>
      <charset val="238"/>
    </font>
    <font>
      <b/>
      <sz val="11"/>
      <color rgb="FFFF0000"/>
      <name val="Times New Roman"/>
      <family val="1"/>
      <charset val="238"/>
    </font>
    <font>
      <b/>
      <sz val="11"/>
      <color rgb="FF0000FF"/>
      <name val="Times New Roman"/>
      <family val="1"/>
      <charset val="238"/>
    </font>
    <font>
      <sz val="12"/>
      <color rgb="FFFF0000"/>
      <name val="Calibri"/>
      <family val="2"/>
      <charset val="238"/>
    </font>
    <font>
      <b/>
      <sz val="12"/>
      <color rgb="FF00B050"/>
      <name val="Times New Roman"/>
      <family val="1"/>
      <charset val="238"/>
    </font>
    <font>
      <b/>
      <sz val="12"/>
      <color rgb="FFFF0000"/>
      <name val="Times New Roman"/>
      <family val="1"/>
    </font>
    <font>
      <sz val="12"/>
      <color rgb="FFC00000"/>
      <name val="Times New Roman"/>
      <family val="1"/>
      <charset val="238"/>
    </font>
    <font>
      <b/>
      <sz val="12"/>
      <color rgb="FFC00000"/>
      <name val="Times New Roman"/>
      <family val="1"/>
      <charset val="238"/>
    </font>
    <font>
      <u/>
      <sz val="10"/>
      <color rgb="FFFF0000"/>
      <name val="Arial"/>
      <family val="2"/>
      <charset val="238"/>
    </font>
    <font>
      <sz val="10"/>
      <color theme="1"/>
      <name val="Arial"/>
      <family val="2"/>
      <charset val="238"/>
    </font>
    <font>
      <sz val="8"/>
      <name val="Arial"/>
      <family val="2"/>
    </font>
    <font>
      <sz val="14"/>
      <name val="Times New Roman"/>
      <family val="1"/>
      <charset val="238"/>
    </font>
    <font>
      <sz val="12"/>
      <color rgb="FF00B050"/>
      <name val="Times New Roman"/>
      <family val="1"/>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indexed="49"/>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s>
  <cellStyleXfs count="97">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5" fontId="2" fillId="0" borderId="0" applyFont="0" applyFill="0" applyBorder="0" applyAlignment="0" applyProtection="0"/>
    <xf numFmtId="165" fontId="20"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20" fillId="0" borderId="0"/>
    <xf numFmtId="0" fontId="80" fillId="0" borderId="0"/>
    <xf numFmtId="0" fontId="20" fillId="0" borderId="0"/>
    <xf numFmtId="0" fontId="20" fillId="0" borderId="0"/>
    <xf numFmtId="0" fontId="64" fillId="0" borderId="0"/>
    <xf numFmtId="0" fontId="24" fillId="0" borderId="0"/>
    <xf numFmtId="0" fontId="55" fillId="0" borderId="0"/>
    <xf numFmtId="0" fontId="45" fillId="23" borderId="7" applyNumberFormat="0" applyFont="0" applyAlignment="0" applyProtection="0"/>
    <xf numFmtId="0" fontId="56" fillId="20" borderId="8" applyNumberFormat="0" applyAlignment="0" applyProtection="0"/>
    <xf numFmtId="4" fontId="15" fillId="22" borderId="9" applyNumberFormat="0" applyProtection="0">
      <alignment vertical="center"/>
    </xf>
    <xf numFmtId="4" fontId="16" fillId="24" borderId="9" applyNumberFormat="0" applyProtection="0">
      <alignment vertical="center"/>
    </xf>
    <xf numFmtId="4" fontId="15" fillId="24" borderId="9" applyNumberFormat="0" applyProtection="0">
      <alignment horizontal="left" vertical="center" indent="1"/>
    </xf>
    <xf numFmtId="0" fontId="15" fillId="24" borderId="9" applyNumberFormat="0" applyProtection="0">
      <alignment horizontal="left" vertical="top" indent="1"/>
    </xf>
    <xf numFmtId="4" fontId="17" fillId="3" borderId="9" applyNumberFormat="0" applyProtection="0">
      <alignment horizontal="right" vertical="center"/>
    </xf>
    <xf numFmtId="4" fontId="17" fillId="9" borderId="9" applyNumberFormat="0" applyProtection="0">
      <alignment horizontal="right" vertical="center"/>
    </xf>
    <xf numFmtId="4" fontId="17" fillId="17" borderId="9" applyNumberFormat="0" applyProtection="0">
      <alignment horizontal="right" vertical="center"/>
    </xf>
    <xf numFmtId="4" fontId="17" fillId="11" borderId="9" applyNumberFormat="0" applyProtection="0">
      <alignment horizontal="right" vertical="center"/>
    </xf>
    <xf numFmtId="4" fontId="17" fillId="15" borderId="9" applyNumberFormat="0" applyProtection="0">
      <alignment horizontal="right" vertical="center"/>
    </xf>
    <xf numFmtId="4" fontId="17" fillId="19" borderId="9" applyNumberFormat="0" applyProtection="0">
      <alignment horizontal="right" vertical="center"/>
    </xf>
    <xf numFmtId="4" fontId="17" fillId="18" borderId="9" applyNumberFormat="0" applyProtection="0">
      <alignment horizontal="right" vertical="center"/>
    </xf>
    <xf numFmtId="4" fontId="17" fillId="25" borderId="9" applyNumberFormat="0" applyProtection="0">
      <alignment horizontal="right" vertical="center"/>
    </xf>
    <xf numFmtId="4" fontId="17" fillId="10" borderId="9" applyNumberFormat="0" applyProtection="0">
      <alignment horizontal="right" vertical="center"/>
    </xf>
    <xf numFmtId="4" fontId="15" fillId="26" borderId="10" applyNumberFormat="0" applyProtection="0">
      <alignment horizontal="left" vertical="center" indent="1"/>
    </xf>
    <xf numFmtId="4" fontId="17" fillId="27" borderId="0" applyNumberFormat="0" applyProtection="0">
      <alignment horizontal="left" vertical="center" indent="1"/>
    </xf>
    <xf numFmtId="4" fontId="18" fillId="28" borderId="0" applyNumberFormat="0" applyProtection="0">
      <alignment horizontal="left" vertical="center" indent="1"/>
    </xf>
    <xf numFmtId="4" fontId="17" fillId="29" borderId="9" applyNumberFormat="0" applyProtection="0">
      <alignment horizontal="right" vertical="center"/>
    </xf>
    <xf numFmtId="4" fontId="19" fillId="27" borderId="0" applyNumberFormat="0" applyProtection="0">
      <alignment horizontal="left" vertical="center" indent="1"/>
    </xf>
    <xf numFmtId="4" fontId="19" fillId="30" borderId="0" applyNumberFormat="0" applyProtection="0">
      <alignment horizontal="left" vertical="center" indent="1"/>
    </xf>
    <xf numFmtId="0" fontId="20" fillId="28" borderId="9" applyNumberFormat="0" applyProtection="0">
      <alignment horizontal="left" vertical="center" indent="1"/>
    </xf>
    <xf numFmtId="0" fontId="20" fillId="28" borderId="9" applyNumberFormat="0" applyProtection="0">
      <alignment horizontal="left" vertical="top" indent="1"/>
    </xf>
    <xf numFmtId="0" fontId="20" fillId="30" borderId="9" applyNumberFormat="0" applyProtection="0">
      <alignment horizontal="left" vertical="center" indent="1"/>
    </xf>
    <xf numFmtId="0" fontId="20" fillId="30" borderId="9" applyNumberFormat="0" applyProtection="0">
      <alignment horizontal="left" vertical="top" indent="1"/>
    </xf>
    <xf numFmtId="0" fontId="20" fillId="31" borderId="9" applyNumberFormat="0" applyProtection="0">
      <alignment horizontal="left" vertical="center" indent="1"/>
    </xf>
    <xf numFmtId="0" fontId="20" fillId="31" borderId="9" applyNumberFormat="0" applyProtection="0">
      <alignment horizontal="left" vertical="top" indent="1"/>
    </xf>
    <xf numFmtId="0" fontId="20" fillId="32" borderId="9" applyNumberFormat="0" applyProtection="0">
      <alignment horizontal="left" vertical="center" indent="1"/>
    </xf>
    <xf numFmtId="0" fontId="20" fillId="32" borderId="9" applyNumberFormat="0" applyProtection="0">
      <alignment horizontal="left" vertical="top" indent="1"/>
    </xf>
    <xf numFmtId="4" fontId="15" fillId="30" borderId="0" applyNumberFormat="0" applyProtection="0">
      <alignment horizontal="left" vertical="center" indent="1"/>
    </xf>
    <xf numFmtId="4" fontId="17" fillId="33" borderId="9" applyNumberFormat="0" applyProtection="0">
      <alignment vertical="center"/>
    </xf>
    <xf numFmtId="4" fontId="21" fillId="33" borderId="9" applyNumberFormat="0" applyProtection="0">
      <alignment vertical="center"/>
    </xf>
    <xf numFmtId="4" fontId="17" fillId="33" borderId="9" applyNumberFormat="0" applyProtection="0">
      <alignment horizontal="left" vertical="center" indent="1"/>
    </xf>
    <xf numFmtId="0" fontId="17" fillId="33" borderId="9" applyNumberFormat="0" applyProtection="0">
      <alignment horizontal="left" vertical="top" indent="1"/>
    </xf>
    <xf numFmtId="4" fontId="17" fillId="27" borderId="9" applyNumberFormat="0" applyProtection="0">
      <alignment horizontal="right" vertical="center"/>
    </xf>
    <xf numFmtId="4" fontId="21" fillId="27" borderId="9" applyNumberFormat="0" applyProtection="0">
      <alignment horizontal="right" vertical="center"/>
    </xf>
    <xf numFmtId="4" fontId="17" fillId="29" borderId="9" applyNumberFormat="0" applyProtection="0">
      <alignment horizontal="left" vertical="center" indent="1"/>
    </xf>
    <xf numFmtId="0" fontId="17" fillId="30" borderId="9" applyNumberFormat="0" applyProtection="0">
      <alignment horizontal="left" vertical="top" indent="1"/>
    </xf>
    <xf numFmtId="4" fontId="22" fillId="34" borderId="0" applyNumberFormat="0" applyProtection="0">
      <alignment horizontal="left" vertical="center" indent="1"/>
    </xf>
    <xf numFmtId="4" fontId="23"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47" fillId="4" borderId="0" applyFont="0" applyBorder="0" applyAlignment="0" applyProtection="0"/>
    <xf numFmtId="4" fontId="133" fillId="53" borderId="84" applyNumberFormat="0" applyProtection="0">
      <alignment horizontal="left" vertical="center" indent="1"/>
    </xf>
    <xf numFmtId="0" fontId="2" fillId="0" borderId="0"/>
  </cellStyleXfs>
  <cellXfs count="1146">
    <xf numFmtId="0" fontId="0" fillId="0" borderId="0" xfId="0"/>
    <xf numFmtId="0" fontId="4" fillId="0" borderId="0" xfId="0" applyFont="1"/>
    <xf numFmtId="0" fontId="4" fillId="0" borderId="0" xfId="0" applyFont="1" applyBorder="1"/>
    <xf numFmtId="0" fontId="4" fillId="0" borderId="0" xfId="0" applyFont="1" applyAlignment="1">
      <alignment horizontal="center" vertical="center"/>
    </xf>
    <xf numFmtId="0" fontId="3" fillId="0" borderId="0" xfId="0" applyFont="1" applyBorder="1" applyAlignment="1">
      <alignment horizontal="center" vertical="center"/>
    </xf>
    <xf numFmtId="49" fontId="4" fillId="0" borderId="0" xfId="0" applyNumberFormat="1" applyFont="1"/>
    <xf numFmtId="0" fontId="5" fillId="0" borderId="0" xfId="0" applyFont="1" applyAlignment="1">
      <alignment horizontal="center" vertical="center" wrapText="1"/>
    </xf>
    <xf numFmtId="49" fontId="4" fillId="0" borderId="0" xfId="0" applyNumberFormat="1" applyFont="1" applyBorder="1"/>
    <xf numFmtId="49" fontId="4" fillId="0" borderId="0" xfId="0" applyNumberFormat="1" applyFont="1" applyAlignment="1">
      <alignment horizontal="left" vertical="center"/>
    </xf>
    <xf numFmtId="0" fontId="3"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49" fontId="4" fillId="0" borderId="13" xfId="0" applyNumberFormat="1" applyFont="1" applyBorder="1" applyAlignment="1">
      <alignment horizontal="left" vertical="center" wrapText="1" indent="1"/>
    </xf>
    <xf numFmtId="49" fontId="3" fillId="0" borderId="13" xfId="0" applyNumberFormat="1" applyFont="1" applyBorder="1" applyAlignment="1">
      <alignment vertical="top"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14" xfId="0" applyFont="1" applyBorder="1" applyAlignment="1">
      <alignment horizontal="center" vertical="center" wrapText="1"/>
    </xf>
    <xf numFmtId="0" fontId="9" fillId="0" borderId="0" xfId="0" applyFont="1" applyAlignment="1">
      <alignment horizontal="left" vertical="center" wrapText="1"/>
    </xf>
    <xf numFmtId="0" fontId="4" fillId="0" borderId="13"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xf numFmtId="49" fontId="3"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3" fillId="0" borderId="17" xfId="0" applyNumberFormat="1" applyFont="1" applyBorder="1" applyAlignment="1">
      <alignment horizontal="left" vertical="center" wrapText="1" indent="1"/>
    </xf>
    <xf numFmtId="49" fontId="4" fillId="0" borderId="0" xfId="0" applyNumberFormat="1" applyFont="1" applyAlignment="1">
      <alignment horizontal="left" vertical="center" wrapText="1" indent="1"/>
    </xf>
    <xf numFmtId="3" fontId="3" fillId="24" borderId="13" xfId="0" applyNumberFormat="1" applyFont="1" applyFill="1" applyBorder="1" applyAlignment="1">
      <alignment horizontal="right" vertical="center" wrapText="1" indent="1"/>
    </xf>
    <xf numFmtId="3" fontId="3" fillId="24"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indent="1"/>
    </xf>
    <xf numFmtId="3" fontId="3" fillId="24" borderId="17" xfId="0" applyNumberFormat="1" applyFont="1" applyFill="1" applyBorder="1" applyAlignment="1" applyProtection="1">
      <alignment horizontal="right" vertical="center" wrapText="1" indent="1"/>
    </xf>
    <xf numFmtId="3" fontId="3" fillId="24" borderId="18" xfId="0" applyNumberFormat="1" applyFont="1" applyFill="1" applyBorder="1" applyAlignment="1">
      <alignment horizontal="right" vertical="center" wrapText="1" indent="1"/>
    </xf>
    <xf numFmtId="0" fontId="3"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3" fillId="0" borderId="17" xfId="0" applyFont="1" applyBorder="1" applyAlignment="1">
      <alignment horizontal="left" wrapText="1" indent="1"/>
    </xf>
    <xf numFmtId="0" fontId="4" fillId="0" borderId="0" xfId="0" applyFont="1" applyAlignment="1">
      <alignment horizontal="left" indent="1"/>
    </xf>
    <xf numFmtId="3" fontId="4" fillId="35" borderId="14" xfId="0" applyNumberFormat="1" applyFont="1" applyFill="1" applyBorder="1" applyAlignment="1">
      <alignment horizontal="right" vertical="center" wrapText="1" indent="1"/>
    </xf>
    <xf numFmtId="49" fontId="3" fillId="0" borderId="13" xfId="0" applyNumberFormat="1" applyFont="1" applyBorder="1" applyAlignment="1">
      <alignment horizontal="left" vertical="top" wrapText="1" indent="1"/>
    </xf>
    <xf numFmtId="49" fontId="4" fillId="0" borderId="13" xfId="0" applyNumberFormat="1" applyFont="1" applyBorder="1" applyAlignment="1">
      <alignment horizontal="left" vertical="top" wrapText="1" indent="1"/>
    </xf>
    <xf numFmtId="3" fontId="8" fillId="24" borderId="13" xfId="0" applyNumberFormat="1" applyFont="1" applyFill="1" applyBorder="1" applyAlignment="1">
      <alignment horizontal="right" vertical="center" wrapText="1" indent="1"/>
    </xf>
    <xf numFmtId="3" fontId="8" fillId="24" borderId="17" xfId="0" applyNumberFormat="1" applyFont="1" applyFill="1" applyBorder="1" applyAlignment="1">
      <alignment horizontal="right" vertical="center" wrapText="1" indent="1"/>
    </xf>
    <xf numFmtId="49" fontId="3" fillId="0" borderId="13" xfId="0" applyNumberFormat="1" applyFont="1" applyFill="1" applyBorder="1" applyAlignment="1">
      <alignment horizontal="left" vertical="center" wrapText="1" indent="1"/>
    </xf>
    <xf numFmtId="49" fontId="3" fillId="0" borderId="17" xfId="0" applyNumberFormat="1" applyFont="1" applyFill="1" applyBorder="1" applyAlignment="1">
      <alignment horizontal="left" vertical="center" wrapText="1" indent="1"/>
    </xf>
    <xf numFmtId="3" fontId="4" fillId="0" borderId="13" xfId="0" applyNumberFormat="1" applyFont="1" applyFill="1" applyBorder="1" applyAlignment="1">
      <alignment horizontal="right" vertical="center" wrapText="1" indent="1"/>
    </xf>
    <xf numFmtId="0" fontId="8" fillId="24" borderId="14" xfId="0" applyFont="1" applyFill="1" applyBorder="1" applyAlignment="1">
      <alignment horizontal="right" vertical="center" wrapText="1" indent="1"/>
    </xf>
    <xf numFmtId="0" fontId="8" fillId="0" borderId="13"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0" xfId="0" applyFont="1" applyAlignment="1">
      <alignment horizontal="left" vertical="center" wrapText="1" indent="1"/>
    </xf>
    <xf numFmtId="49" fontId="4" fillId="0" borderId="0" xfId="0" applyNumberFormat="1" applyFont="1" applyAlignment="1">
      <alignment vertical="center" wrapText="1"/>
    </xf>
    <xf numFmtId="3" fontId="8" fillId="0" borderId="0" xfId="45" applyNumberFormat="1" applyFont="1" applyBorder="1" applyAlignment="1">
      <alignment vertical="center" wrapText="1"/>
    </xf>
    <xf numFmtId="3" fontId="8" fillId="0" borderId="0" xfId="45" applyNumberFormat="1" applyFont="1" applyBorder="1" applyAlignment="1">
      <alignment horizontal="center" vertical="center" wrapText="1"/>
    </xf>
    <xf numFmtId="3" fontId="9" fillId="0" borderId="0" xfId="45" applyNumberFormat="1" applyFont="1" applyBorder="1" applyAlignment="1">
      <alignment vertical="center" wrapText="1"/>
    </xf>
    <xf numFmtId="0" fontId="9" fillId="24" borderId="18" xfId="0" applyFont="1" applyFill="1" applyBorder="1" applyAlignment="1">
      <alignment horizontal="right" vertical="center" wrapText="1" indent="1"/>
    </xf>
    <xf numFmtId="49" fontId="8" fillId="0" borderId="13" xfId="0" applyNumberFormat="1" applyFont="1" applyFill="1" applyBorder="1" applyAlignment="1">
      <alignment horizontal="left" vertical="center" wrapText="1" indent="1"/>
    </xf>
    <xf numFmtId="0" fontId="8" fillId="0" borderId="17" xfId="0" applyFont="1" applyBorder="1" applyAlignment="1">
      <alignment horizontal="left" vertical="center" wrapText="1" indent="1"/>
    </xf>
    <xf numFmtId="3" fontId="4" fillId="0" borderId="13"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xf>
    <xf numFmtId="3" fontId="4" fillId="0" borderId="14"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49" fontId="3" fillId="0" borderId="13" xfId="0" applyNumberFormat="1"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Border="1"/>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indent="1"/>
    </xf>
    <xf numFmtId="0" fontId="9" fillId="0" borderId="0" xfId="0" applyFont="1"/>
    <xf numFmtId="1" fontId="4" fillId="0" borderId="13"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indent="1"/>
    </xf>
    <xf numFmtId="49" fontId="8" fillId="0" borderId="13" xfId="0" applyNumberFormat="1" applyFont="1" applyBorder="1" applyAlignment="1">
      <alignment vertical="center" wrapText="1"/>
    </xf>
    <xf numFmtId="0" fontId="8"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13" xfId="45" applyFont="1" applyBorder="1" applyAlignment="1">
      <alignment horizontal="center" vertical="center" wrapText="1"/>
    </xf>
    <xf numFmtId="3" fontId="9" fillId="0" borderId="13" xfId="45" applyNumberFormat="1" applyFont="1" applyBorder="1" applyAlignment="1">
      <alignment horizontal="center" vertical="center" wrapText="1"/>
    </xf>
    <xf numFmtId="0" fontId="8" fillId="0" borderId="14" xfId="45" applyFont="1" applyBorder="1" applyAlignment="1">
      <alignment horizontal="center" vertical="center" wrapText="1"/>
    </xf>
    <xf numFmtId="3" fontId="9" fillId="0" borderId="15" xfId="45" applyNumberFormat="1" applyFont="1" applyBorder="1" applyAlignment="1">
      <alignment vertical="center" wrapText="1"/>
    </xf>
    <xf numFmtId="3" fontId="9" fillId="0" borderId="14" xfId="45" applyNumberFormat="1" applyFont="1" applyBorder="1" applyAlignment="1">
      <alignment horizontal="center" vertical="center" wrapText="1"/>
    </xf>
    <xf numFmtId="3" fontId="9" fillId="0" borderId="16" xfId="45"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left" vertical="center" wrapText="1" indent="1"/>
    </xf>
    <xf numFmtId="0" fontId="9" fillId="0" borderId="13" xfId="0" applyFont="1" applyBorder="1" applyAlignment="1">
      <alignment horizontal="center" vertical="center" wrapText="1"/>
    </xf>
    <xf numFmtId="0" fontId="8" fillId="0" borderId="15" xfId="0" applyFont="1" applyBorder="1" applyAlignment="1">
      <alignment horizontal="left" vertical="center" wrapText="1" indent="1"/>
    </xf>
    <xf numFmtId="0" fontId="8" fillId="0" borderId="19" xfId="0" applyFont="1" applyBorder="1" applyAlignment="1">
      <alignment horizontal="left" vertical="center" wrapText="1" indent="1"/>
    </xf>
    <xf numFmtId="49" fontId="9" fillId="0" borderId="13" xfId="0" applyNumberFormat="1" applyFont="1" applyBorder="1" applyAlignment="1">
      <alignment horizontal="left" vertical="center" wrapText="1" indent="1"/>
    </xf>
    <xf numFmtId="0" fontId="9" fillId="0" borderId="0" xfId="0" applyFont="1" applyFill="1" applyAlignment="1">
      <alignment vertical="center" wrapText="1"/>
    </xf>
    <xf numFmtId="0" fontId="9" fillId="0" borderId="0" xfId="0" applyFont="1" applyFill="1" applyAlignment="1">
      <alignment horizontal="left" vertical="center" wrapText="1" indent="1"/>
    </xf>
    <xf numFmtId="0" fontId="9" fillId="0" borderId="0" xfId="0" applyFont="1" applyFill="1" applyAlignment="1">
      <alignment horizontal="left" vertical="center" wrapText="1" indent="3"/>
    </xf>
    <xf numFmtId="0" fontId="9" fillId="0" borderId="0" xfId="0" applyFont="1" applyFill="1" applyAlignment="1">
      <alignment horizontal="left" vertical="center" wrapText="1" indent="2"/>
    </xf>
    <xf numFmtId="0" fontId="34" fillId="0" borderId="0" xfId="0" applyFont="1" applyBorder="1"/>
    <xf numFmtId="0" fontId="4" fillId="0" borderId="0" xfId="0" applyFont="1" applyFill="1" applyAlignment="1">
      <alignment vertical="center" wrapText="1"/>
    </xf>
    <xf numFmtId="0" fontId="0" fillId="0" borderId="0" xfId="0" applyFill="1"/>
    <xf numFmtId="0" fontId="31" fillId="0" borderId="0" xfId="0" applyFont="1" applyFill="1" applyAlignment="1">
      <alignment vertical="center" wrapText="1"/>
    </xf>
    <xf numFmtId="0" fontId="3" fillId="0" borderId="22" xfId="0" applyFont="1" applyBorder="1" applyAlignment="1">
      <alignment vertical="center" wrapText="1"/>
    </xf>
    <xf numFmtId="0" fontId="9" fillId="35" borderId="14" xfId="0" applyFont="1" applyFill="1" applyBorder="1" applyAlignment="1">
      <alignment horizontal="left" vertical="center" wrapText="1" indent="1"/>
    </xf>
    <xf numFmtId="0" fontId="37" fillId="0" borderId="0" xfId="0" applyFont="1"/>
    <xf numFmtId="0" fontId="8" fillId="0" borderId="23" xfId="0" applyFont="1" applyFill="1" applyBorder="1" applyAlignment="1">
      <alignment horizontal="center" vertical="center" wrapText="1"/>
    </xf>
    <xf numFmtId="0" fontId="8" fillId="0" borderId="0" xfId="0" applyFont="1" applyFill="1" applyAlignment="1">
      <alignment vertical="center" wrapText="1"/>
    </xf>
    <xf numFmtId="49" fontId="10" fillId="0" borderId="0" xfId="0" applyNumberFormat="1" applyFont="1" applyAlignment="1">
      <alignment horizontal="left" vertical="center" wrapText="1" indent="1"/>
    </xf>
    <xf numFmtId="49" fontId="9" fillId="0" borderId="13" xfId="0" applyNumberFormat="1" applyFont="1" applyFill="1" applyBorder="1" applyAlignment="1">
      <alignment horizontal="left" vertical="center" wrapText="1" indent="1"/>
    </xf>
    <xf numFmtId="0" fontId="0" fillId="0" borderId="0" xfId="0" applyAlignment="1">
      <alignment wrapText="1"/>
    </xf>
    <xf numFmtId="1" fontId="8" fillId="24" borderId="13" xfId="0" applyNumberFormat="1" applyFont="1" applyFill="1" applyBorder="1" applyAlignment="1">
      <alignment horizontal="right" vertical="center" wrapText="1" indent="1"/>
    </xf>
    <xf numFmtId="0" fontId="9"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0" fontId="4" fillId="0" borderId="0" xfId="0" applyFont="1" applyAlignment="1">
      <alignment horizontal="justify"/>
    </xf>
    <xf numFmtId="0" fontId="4" fillId="0" borderId="16" xfId="0" applyFont="1" applyFill="1" applyBorder="1" applyAlignment="1">
      <alignment horizontal="center" vertical="center"/>
    </xf>
    <xf numFmtId="0" fontId="3" fillId="0" borderId="17" xfId="0" applyFont="1" applyFill="1" applyBorder="1" applyAlignment="1">
      <alignment horizontal="left" wrapText="1" indent="1"/>
    </xf>
    <xf numFmtId="49" fontId="4" fillId="0" borderId="0" xfId="0" applyNumberFormat="1" applyFont="1" applyAlignment="1">
      <alignment horizontal="left" wrapText="1" indent="1"/>
    </xf>
    <xf numFmtId="0" fontId="4"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26" fillId="35" borderId="14" xfId="0" applyFont="1" applyFill="1" applyBorder="1" applyAlignment="1">
      <alignment horizontal="left" vertical="center" wrapText="1" indent="1"/>
    </xf>
    <xf numFmtId="0" fontId="9" fillId="35" borderId="26" xfId="0" applyFont="1" applyFill="1" applyBorder="1" applyAlignment="1">
      <alignment horizontal="left" vertical="center" wrapText="1" indent="1"/>
    </xf>
    <xf numFmtId="0" fontId="9" fillId="0" borderId="13" xfId="0" applyFont="1" applyBorder="1" applyAlignment="1">
      <alignment horizontal="left" vertical="top" wrapText="1" indent="1"/>
    </xf>
    <xf numFmtId="3" fontId="8" fillId="24" borderId="14" xfId="0" applyNumberFormat="1" applyFont="1" applyFill="1" applyBorder="1" applyAlignment="1">
      <alignment horizontal="right" vertical="center" wrapText="1" indent="1"/>
    </xf>
    <xf numFmtId="3" fontId="9" fillId="35" borderId="13" xfId="0" applyNumberFormat="1" applyFont="1" applyFill="1" applyBorder="1" applyAlignment="1">
      <alignment horizontal="right" vertical="center" wrapText="1" indent="1"/>
    </xf>
    <xf numFmtId="3" fontId="8" fillId="24" borderId="18" xfId="0" applyNumberFormat="1" applyFont="1" applyFill="1" applyBorder="1" applyAlignment="1">
      <alignment horizontal="right" vertical="center" wrapText="1" indent="1"/>
    </xf>
    <xf numFmtId="3" fontId="4" fillId="35" borderId="19" xfId="0" applyNumberFormat="1" applyFont="1" applyFill="1" applyBorder="1" applyAlignment="1">
      <alignment horizontal="right" vertical="center" wrapText="1" indent="1"/>
    </xf>
    <xf numFmtId="3" fontId="8" fillId="24" borderId="19" xfId="0" applyNumberFormat="1" applyFont="1" applyFill="1" applyBorder="1" applyAlignment="1">
      <alignment horizontal="right" vertical="center" wrapText="1" indent="1"/>
    </xf>
    <xf numFmtId="3" fontId="3" fillId="24" borderId="17" xfId="0" applyNumberFormat="1" applyFont="1" applyFill="1" applyBorder="1" applyAlignment="1">
      <alignment horizontal="right" vertical="center" wrapText="1" indent="1"/>
    </xf>
    <xf numFmtId="1" fontId="4" fillId="35" borderId="13" xfId="0" applyNumberFormat="1" applyFont="1" applyFill="1" applyBorder="1" applyAlignment="1">
      <alignment horizontal="right" vertical="center" wrapText="1" indent="1"/>
    </xf>
    <xf numFmtId="3" fontId="8" fillId="24" borderId="13" xfId="0" applyNumberFormat="1" applyFont="1" applyFill="1" applyBorder="1" applyAlignment="1">
      <alignment vertical="center" wrapText="1"/>
    </xf>
    <xf numFmtId="3" fontId="4" fillId="35" borderId="13" xfId="0" applyNumberFormat="1" applyFont="1" applyFill="1" applyBorder="1" applyAlignment="1">
      <alignment vertical="center" wrapText="1"/>
    </xf>
    <xf numFmtId="3" fontId="4" fillId="35" borderId="13" xfId="0" applyNumberFormat="1" applyFont="1" applyFill="1" applyBorder="1" applyAlignment="1">
      <alignment vertical="center"/>
    </xf>
    <xf numFmtId="3" fontId="4" fillId="0" borderId="19" xfId="0" applyNumberFormat="1" applyFont="1" applyFill="1" applyBorder="1" applyAlignment="1">
      <alignment vertical="center" wrapText="1"/>
    </xf>
    <xf numFmtId="3" fontId="4" fillId="35" borderId="19" xfId="0" applyNumberFormat="1" applyFont="1" applyFill="1" applyBorder="1" applyAlignment="1">
      <alignment vertical="center" wrapText="1"/>
    </xf>
    <xf numFmtId="3" fontId="9" fillId="35" borderId="14"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8" fillId="35" borderId="20" xfId="0" applyNumberFormat="1" applyFont="1" applyFill="1" applyBorder="1" applyAlignment="1">
      <alignment horizontal="right" vertical="center" wrapText="1" inden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8" fillId="24" borderId="27" xfId="0" applyNumberFormat="1" applyFont="1" applyFill="1" applyBorder="1" applyAlignment="1">
      <alignment horizontal="right" vertical="center" wrapText="1" indent="1"/>
    </xf>
    <xf numFmtId="3" fontId="8" fillId="35" borderId="27"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3" fillId="35" borderId="14" xfId="0" applyNumberFormat="1" applyFont="1" applyFill="1" applyBorder="1" applyAlignment="1">
      <alignment horizontal="right" vertical="center" wrapText="1" indent="1"/>
    </xf>
    <xf numFmtId="3" fontId="9" fillId="35" borderId="19" xfId="0" applyNumberFormat="1" applyFont="1" applyFill="1" applyBorder="1" applyAlignment="1">
      <alignment horizontal="right" vertical="center" wrapText="1" indent="1"/>
    </xf>
    <xf numFmtId="3" fontId="4" fillId="0" borderId="19" xfId="0" applyNumberFormat="1" applyFont="1" applyFill="1" applyBorder="1" applyAlignment="1">
      <alignment horizontal="right" vertical="center" wrapText="1" indent="1"/>
    </xf>
    <xf numFmtId="1" fontId="4" fillId="35" borderId="14" xfId="0" applyNumberFormat="1" applyFont="1" applyFill="1" applyBorder="1" applyAlignment="1">
      <alignment horizontal="right" vertical="center" wrapText="1" indent="1"/>
    </xf>
    <xf numFmtId="1" fontId="4" fillId="35" borderId="19" xfId="0" applyNumberFormat="1" applyFont="1" applyFill="1" applyBorder="1" applyAlignment="1">
      <alignment horizontal="right" vertical="center" wrapText="1" indent="1"/>
    </xf>
    <xf numFmtId="1" fontId="4" fillId="35" borderId="26" xfId="0" applyNumberFormat="1" applyFont="1" applyFill="1" applyBorder="1" applyAlignment="1">
      <alignment horizontal="right" vertical="center" wrapText="1" indent="1"/>
    </xf>
    <xf numFmtId="1" fontId="8" fillId="0" borderId="17" xfId="0" applyNumberFormat="1" applyFont="1" applyFill="1" applyBorder="1" applyAlignment="1">
      <alignment horizontal="right" vertical="center" wrapText="1" indent="1"/>
    </xf>
    <xf numFmtId="1" fontId="4" fillId="35" borderId="17" xfId="0" applyNumberFormat="1" applyFont="1" applyFill="1" applyBorder="1" applyAlignment="1">
      <alignment horizontal="right" vertical="center" wrapText="1" indent="1"/>
    </xf>
    <xf numFmtId="1" fontId="4" fillId="35" borderId="18"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indent="1"/>
    </xf>
    <xf numFmtId="3" fontId="8" fillId="24" borderId="14" xfId="0" applyNumberFormat="1" applyFont="1" applyFill="1" applyBorder="1" applyAlignment="1">
      <alignment horizontal="right" vertical="center" indent="1"/>
    </xf>
    <xf numFmtId="0" fontId="80" fillId="0" borderId="0" xfId="41"/>
    <xf numFmtId="0" fontId="11" fillId="0" borderId="13" xfId="0" applyFont="1" applyFill="1" applyBorder="1" applyAlignment="1">
      <alignment horizontal="left" vertical="center" wrapText="1" indent="1"/>
    </xf>
    <xf numFmtId="0" fontId="9" fillId="32" borderId="15" xfId="0" applyFont="1" applyFill="1" applyBorder="1" applyAlignment="1">
      <alignment vertical="center" wrapText="1"/>
    </xf>
    <xf numFmtId="3" fontId="8" fillId="24" borderId="17" xfId="0" applyNumberFormat="1" applyFont="1" applyFill="1" applyBorder="1" applyAlignment="1">
      <alignment horizontal="right" vertical="center" indent="1"/>
    </xf>
    <xf numFmtId="3" fontId="8" fillId="24" borderId="18" xfId="0" applyNumberFormat="1" applyFont="1" applyFill="1" applyBorder="1" applyAlignment="1">
      <alignment horizontal="right" vertical="center" indent="1"/>
    </xf>
    <xf numFmtId="0" fontId="9" fillId="0" borderId="0" xfId="44" applyFont="1" applyAlignment="1">
      <alignment vertical="center" wrapText="1"/>
    </xf>
    <xf numFmtId="0" fontId="8" fillId="0" borderId="0" xfId="44" applyFont="1" applyAlignment="1">
      <alignment horizontal="center" vertical="center" wrapText="1"/>
    </xf>
    <xf numFmtId="0" fontId="0" fillId="0" borderId="0" xfId="0" applyNumberFormat="1" applyAlignment="1">
      <alignment vertical="center" wrapText="1"/>
    </xf>
    <xf numFmtId="167" fontId="63" fillId="37" borderId="13" xfId="76" quotePrefix="1" applyNumberFormat="1" applyFont="1" applyFill="1" applyBorder="1" applyAlignment="1" applyProtection="1">
      <alignment horizontal="left" vertical="center" wrapText="1" indent="1"/>
      <protection locked="0"/>
    </xf>
    <xf numFmtId="167" fontId="62" fillId="37" borderId="13" xfId="84" quotePrefix="1" applyNumberFormat="1" applyFont="1" applyFill="1" applyBorder="1" applyAlignment="1" applyProtection="1">
      <alignment horizontal="left" vertical="center" wrapText="1" indent="1"/>
      <protection locked="0"/>
    </xf>
    <xf numFmtId="167" fontId="62" fillId="37" borderId="13" xfId="83" quotePrefix="1" applyNumberFormat="1" applyFont="1" applyFill="1" applyBorder="1" applyProtection="1">
      <alignment horizontal="left" vertical="center" indent="1"/>
      <protection locked="0"/>
    </xf>
    <xf numFmtId="0" fontId="9" fillId="0" borderId="13" xfId="0" applyFont="1" applyBorder="1"/>
    <xf numFmtId="167" fontId="63" fillId="37" borderId="13" xfId="51" quotePrefix="1" applyNumberFormat="1" applyFont="1" applyFill="1" applyBorder="1">
      <alignment horizontal="left" vertical="center" indent="1"/>
    </xf>
    <xf numFmtId="167" fontId="63" fillId="37" borderId="13" xfId="51" applyNumberFormat="1" applyFont="1" applyFill="1" applyBorder="1">
      <alignment horizontal="left" vertical="center" indent="1"/>
    </xf>
    <xf numFmtId="167" fontId="62" fillId="37" borderId="13" xfId="83" applyNumberFormat="1" applyFont="1" applyFill="1" applyBorder="1" applyAlignment="1" applyProtection="1">
      <alignment vertical="center"/>
      <protection locked="0"/>
    </xf>
    <xf numFmtId="167" fontId="63" fillId="37" borderId="13" xfId="83" quotePrefix="1" applyNumberFormat="1" applyFont="1" applyFill="1" applyBorder="1" applyProtection="1">
      <alignment horizontal="left" vertical="center" indent="1"/>
      <protection locked="0"/>
    </xf>
    <xf numFmtId="167" fontId="62" fillId="37" borderId="13" xfId="84" applyNumberFormat="1" applyFont="1" applyFill="1" applyBorder="1" applyAlignment="1" applyProtection="1">
      <alignment horizontal="left" vertical="center" wrapText="1" indent="1"/>
      <protection locked="0"/>
    </xf>
    <xf numFmtId="3" fontId="9" fillId="35" borderId="29" xfId="44" applyNumberFormat="1" applyFont="1" applyFill="1" applyBorder="1" applyAlignment="1">
      <alignment horizontal="right" vertical="center" wrapText="1" indent="1"/>
    </xf>
    <xf numFmtId="3" fontId="9" fillId="35" borderId="13" xfId="44" applyNumberFormat="1" applyFont="1" applyFill="1" applyBorder="1" applyAlignment="1">
      <alignment horizontal="right" vertical="center" wrapText="1" indent="1"/>
    </xf>
    <xf numFmtId="49" fontId="9" fillId="0" borderId="20" xfId="42" applyNumberFormat="1" applyFont="1" applyBorder="1" applyAlignment="1">
      <alignment horizontal="center"/>
    </xf>
    <xf numFmtId="49" fontId="9" fillId="0" borderId="35" xfId="42" applyNumberFormat="1" applyFont="1" applyBorder="1" applyAlignment="1">
      <alignment horizontal="center"/>
    </xf>
    <xf numFmtId="3" fontId="3" fillId="24" borderId="31" xfId="0" applyNumberFormat="1" applyFont="1" applyFill="1" applyBorder="1" applyAlignment="1">
      <alignment horizontal="right" vertical="center" wrapText="1" indent="1"/>
    </xf>
    <xf numFmtId="49" fontId="9" fillId="0" borderId="37" xfId="42" applyNumberFormat="1" applyFont="1" applyBorder="1" applyAlignment="1">
      <alignment horizontal="center"/>
    </xf>
    <xf numFmtId="0" fontId="9" fillId="0" borderId="29" xfId="42" applyFont="1" applyBorder="1"/>
    <xf numFmtId="0" fontId="9" fillId="0" borderId="13" xfId="42" applyFont="1" applyBorder="1"/>
    <xf numFmtId="0" fontId="9" fillId="0" borderId="19" xfId="42" applyFont="1" applyBorder="1"/>
    <xf numFmtId="0" fontId="8" fillId="0" borderId="42" xfId="0" applyFont="1" applyFill="1" applyBorder="1" applyAlignment="1">
      <alignment horizontal="center" vertical="center" wrapText="1"/>
    </xf>
    <xf numFmtId="0" fontId="8" fillId="35"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37" borderId="43" xfId="0" applyFont="1" applyFill="1" applyBorder="1" applyAlignment="1">
      <alignment horizontal="left" vertical="center" wrapText="1" indent="1"/>
    </xf>
    <xf numFmtId="0" fontId="9" fillId="0" borderId="44" xfId="0" applyFont="1" applyFill="1" applyBorder="1" applyAlignment="1">
      <alignment horizontal="left" vertical="center" wrapText="1" indent="1"/>
    </xf>
    <xf numFmtId="3" fontId="3" fillId="24" borderId="37" xfId="0" applyNumberFormat="1" applyFont="1" applyFill="1" applyBorder="1" applyAlignment="1">
      <alignment horizontal="right" vertical="center" wrapText="1" indent="1"/>
    </xf>
    <xf numFmtId="3" fontId="9" fillId="35" borderId="37" xfId="44" applyNumberFormat="1" applyFont="1" applyFill="1" applyBorder="1" applyAlignment="1">
      <alignment horizontal="right" vertical="center" wrapText="1" indent="1"/>
    </xf>
    <xf numFmtId="3" fontId="9" fillId="35" borderId="20" xfId="44" applyNumberFormat="1" applyFont="1" applyFill="1" applyBorder="1" applyAlignment="1">
      <alignment horizontal="right" vertical="center" wrapText="1" indent="1"/>
    </xf>
    <xf numFmtId="3" fontId="9" fillId="35" borderId="35" xfId="44" applyNumberFormat="1" applyFont="1" applyFill="1" applyBorder="1" applyAlignment="1">
      <alignment horizontal="right" vertical="center" wrapText="1" indent="1"/>
    </xf>
    <xf numFmtId="3" fontId="3" fillId="24" borderId="20" xfId="0" applyNumberFormat="1" applyFont="1" applyFill="1" applyBorder="1" applyAlignment="1">
      <alignment horizontal="right" vertical="center" wrapText="1" indent="1"/>
    </xf>
    <xf numFmtId="3" fontId="3" fillId="24" borderId="45" xfId="0" applyNumberFormat="1" applyFont="1" applyFill="1" applyBorder="1" applyAlignment="1">
      <alignment horizontal="right" vertical="center" wrapText="1" indent="1"/>
    </xf>
    <xf numFmtId="0" fontId="26" fillId="0" borderId="29" xfId="42" applyFont="1" applyBorder="1"/>
    <xf numFmtId="49" fontId="26" fillId="0" borderId="37" xfId="42" applyNumberFormat="1" applyFont="1" applyBorder="1" applyAlignment="1">
      <alignment horizontal="center"/>
    </xf>
    <xf numFmtId="0" fontId="26" fillId="0" borderId="13" xfId="42" applyFont="1" applyBorder="1"/>
    <xf numFmtId="49" fontId="26" fillId="0" borderId="20" xfId="42" applyNumberFormat="1" applyFont="1" applyBorder="1" applyAlignment="1">
      <alignment horizontal="center"/>
    </xf>
    <xf numFmtId="0" fontId="26" fillId="0" borderId="13" xfId="42" applyFont="1" applyBorder="1" applyAlignment="1">
      <alignment vertical="center"/>
    </xf>
    <xf numFmtId="49" fontId="60" fillId="32" borderId="20" xfId="42" applyNumberFormat="1" applyFont="1" applyFill="1" applyBorder="1" applyAlignment="1">
      <alignment horizontal="center"/>
    </xf>
    <xf numFmtId="49" fontId="60" fillId="0" borderId="20" xfId="42" applyNumberFormat="1" applyFont="1" applyBorder="1" applyAlignment="1">
      <alignment horizontal="center"/>
    </xf>
    <xf numFmtId="0" fontId="26" fillId="0" borderId="22" xfId="42" applyFont="1" applyBorder="1" applyAlignment="1">
      <alignment horizontal="left" indent="1"/>
    </xf>
    <xf numFmtId="0" fontId="26" fillId="0" borderId="15" xfId="42" applyFont="1" applyBorder="1" applyAlignment="1">
      <alignment horizontal="left" indent="1"/>
    </xf>
    <xf numFmtId="0" fontId="26" fillId="0" borderId="15" xfId="42" applyFont="1" applyFill="1" applyBorder="1" applyAlignment="1">
      <alignment horizontal="left" indent="1"/>
    </xf>
    <xf numFmtId="0" fontId="9" fillId="0" borderId="0" xfId="0" applyFont="1" applyBorder="1"/>
    <xf numFmtId="0" fontId="14" fillId="0" borderId="35" xfId="0" applyFont="1" applyBorder="1" applyAlignment="1">
      <alignment horizontal="center"/>
    </xf>
    <xf numFmtId="0" fontId="40" fillId="0" borderId="48" xfId="35" applyFont="1" applyBorder="1" applyAlignment="1" applyProtection="1">
      <alignment horizontal="center"/>
    </xf>
    <xf numFmtId="0" fontId="9" fillId="0" borderId="50" xfId="0" applyFont="1" applyBorder="1"/>
    <xf numFmtId="167" fontId="4" fillId="0" borderId="0" xfId="0" applyNumberFormat="1" applyFont="1" applyBorder="1"/>
    <xf numFmtId="167" fontId="4" fillId="0" borderId="0" xfId="0" applyNumberFormat="1" applyFont="1" applyBorder="1" applyAlignment="1">
      <alignment wrapText="1"/>
    </xf>
    <xf numFmtId="0" fontId="31" fillId="0" borderId="0" xfId="0" applyFont="1" applyBorder="1" applyAlignment="1">
      <alignment horizontal="left"/>
    </xf>
    <xf numFmtId="0" fontId="31" fillId="0" borderId="0" xfId="0" applyFont="1" applyBorder="1" applyAlignment="1">
      <alignment horizontal="left" vertical="center"/>
    </xf>
    <xf numFmtId="0" fontId="82" fillId="0" borderId="0" xfId="0" applyFont="1" applyFill="1" applyAlignment="1">
      <alignment vertical="center" wrapText="1"/>
    </xf>
    <xf numFmtId="0" fontId="20" fillId="0" borderId="0" xfId="0" applyFont="1" applyAlignment="1"/>
    <xf numFmtId="0" fontId="84" fillId="0" borderId="0" xfId="0" applyFont="1"/>
    <xf numFmtId="0" fontId="83" fillId="0" borderId="43" xfId="0" applyFont="1" applyFill="1" applyBorder="1" applyAlignment="1">
      <alignment horizontal="left" vertical="center" wrapText="1" indent="1"/>
    </xf>
    <xf numFmtId="3" fontId="9" fillId="0" borderId="0" xfId="45" applyNumberFormat="1" applyFont="1" applyBorder="1" applyAlignment="1">
      <alignment horizontal="center" vertical="center" wrapText="1"/>
    </xf>
    <xf numFmtId="4" fontId="4" fillId="35" borderId="17" xfId="0" applyNumberFormat="1" applyFont="1" applyFill="1" applyBorder="1" applyAlignment="1">
      <alignment horizontal="right" vertical="center" wrapText="1" indent="1"/>
    </xf>
    <xf numFmtId="4" fontId="8" fillId="24" borderId="17" xfId="45" applyNumberFormat="1" applyFont="1" applyFill="1" applyBorder="1" applyAlignment="1">
      <alignment horizontal="right" vertical="center" wrapText="1" indent="1"/>
    </xf>
    <xf numFmtId="4" fontId="8" fillId="24" borderId="18" xfId="45" applyNumberFormat="1" applyFont="1" applyFill="1" applyBorder="1" applyAlignment="1">
      <alignment horizontal="right" vertical="center" wrapText="1" indent="1"/>
    </xf>
    <xf numFmtId="0" fontId="69" fillId="0" borderId="14"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indent="1"/>
    </xf>
    <xf numFmtId="0" fontId="11" fillId="0" borderId="0" xfId="0" applyFont="1"/>
    <xf numFmtId="0" fontId="26" fillId="0" borderId="43" xfId="0" applyFont="1" applyFill="1" applyBorder="1" applyAlignment="1">
      <alignment horizontal="left" vertical="center" wrapText="1" indent="1"/>
    </xf>
    <xf numFmtId="0" fontId="82"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9" fillId="0" borderId="52" xfId="0" applyFont="1" applyBorder="1"/>
    <xf numFmtId="3" fontId="3" fillId="24" borderId="50" xfId="0" applyNumberFormat="1" applyFont="1" applyFill="1" applyBorder="1" applyAlignment="1">
      <alignment horizontal="right" vertical="center" wrapText="1" indent="1"/>
    </xf>
    <xf numFmtId="0" fontId="83" fillId="37" borderId="43" xfId="0" applyFont="1" applyFill="1" applyBorder="1" applyAlignment="1">
      <alignment horizontal="left" vertical="center" wrapText="1" indent="1"/>
    </xf>
    <xf numFmtId="49" fontId="83" fillId="37" borderId="43" xfId="0" applyNumberFormat="1" applyFont="1" applyFill="1" applyBorder="1" applyAlignment="1">
      <alignment horizontal="left" vertical="center" wrapText="1" indent="1"/>
    </xf>
    <xf numFmtId="0" fontId="4" fillId="0" borderId="0" xfId="0" applyFont="1" applyFill="1" applyBorder="1"/>
    <xf numFmtId="0" fontId="3" fillId="0" borderId="0" xfId="0" applyFont="1" applyFill="1" applyBorder="1" applyAlignment="1">
      <alignment horizontal="center" vertical="center"/>
    </xf>
    <xf numFmtId="49" fontId="3" fillId="0" borderId="13"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16" xfId="0" applyFont="1" applyFill="1" applyBorder="1" applyAlignment="1">
      <alignment horizontal="center" vertical="center" wrapText="1"/>
    </xf>
    <xf numFmtId="49" fontId="4" fillId="0" borderId="0" xfId="0" applyNumberFormat="1" applyFont="1" applyFill="1" applyBorder="1" applyAlignment="1">
      <alignment horizontal="left" indent="1"/>
    </xf>
    <xf numFmtId="0" fontId="26" fillId="0" borderId="0" xfId="0" applyFont="1" applyFill="1" applyBorder="1" applyAlignment="1">
      <alignment vertical="center"/>
    </xf>
    <xf numFmtId="0" fontId="33" fillId="0" borderId="0" xfId="40" applyFont="1" applyAlignment="1">
      <alignment horizontal="center" vertical="center" wrapText="1"/>
    </xf>
    <xf numFmtId="0" fontId="4" fillId="0" borderId="0" xfId="40" applyFont="1"/>
    <xf numFmtId="0" fontId="4" fillId="0" borderId="0" xfId="40" applyFont="1" applyAlignment="1">
      <alignment horizontal="center"/>
    </xf>
    <xf numFmtId="0" fontId="3" fillId="0" borderId="15" xfId="40" applyFont="1" applyBorder="1" applyAlignment="1">
      <alignment horizontal="center" vertical="center" wrapText="1"/>
    </xf>
    <xf numFmtId="49" fontId="3" fillId="0" borderId="13" xfId="40" applyNumberFormat="1" applyFont="1" applyBorder="1" applyAlignment="1">
      <alignment horizontal="center" vertical="center" wrapText="1"/>
    </xf>
    <xf numFmtId="0" fontId="3" fillId="0" borderId="13" xfId="40" applyFont="1" applyBorder="1" applyAlignment="1">
      <alignment horizontal="center" vertical="center" wrapText="1"/>
    </xf>
    <xf numFmtId="0" fontId="3" fillId="0" borderId="14" xfId="40" applyFont="1" applyBorder="1" applyAlignment="1">
      <alignment horizontal="center" vertical="center" wrapText="1"/>
    </xf>
    <xf numFmtId="0" fontId="4" fillId="0" borderId="15" xfId="40" applyFont="1" applyBorder="1" applyAlignment="1">
      <alignment horizontal="center" wrapText="1"/>
    </xf>
    <xf numFmtId="49" fontId="3" fillId="0" borderId="13" xfId="40" applyNumberFormat="1" applyFont="1" applyBorder="1" applyAlignment="1">
      <alignment vertical="top" wrapText="1"/>
    </xf>
    <xf numFmtId="3" fontId="4" fillId="0" borderId="13" xfId="40" applyNumberFormat="1" applyFont="1" applyFill="1" applyBorder="1" applyAlignment="1">
      <alignment horizontal="center" wrapText="1"/>
    </xf>
    <xf numFmtId="0" fontId="4" fillId="0" borderId="15" xfId="40" applyFont="1" applyBorder="1" applyAlignment="1">
      <alignment horizontal="center" vertical="center" wrapText="1"/>
    </xf>
    <xf numFmtId="49" fontId="3" fillId="0" borderId="13" xfId="40" applyNumberFormat="1" applyFont="1" applyBorder="1" applyAlignment="1">
      <alignment horizontal="left" vertical="center" wrapText="1" indent="1"/>
    </xf>
    <xf numFmtId="3" fontId="8" fillId="24" borderId="13" xfId="40" applyNumberFormat="1" applyFont="1" applyFill="1" applyBorder="1" applyAlignment="1">
      <alignment horizontal="right" vertical="center" wrapText="1" indent="1"/>
    </xf>
    <xf numFmtId="3" fontId="4" fillId="35" borderId="13" xfId="40" applyNumberFormat="1" applyFont="1" applyFill="1" applyBorder="1" applyAlignment="1">
      <alignment horizontal="right" vertical="center" wrapText="1" indent="1"/>
    </xf>
    <xf numFmtId="3" fontId="4" fillId="24" borderId="13" xfId="40" applyNumberFormat="1" applyFont="1" applyFill="1" applyBorder="1" applyAlignment="1">
      <alignment horizontal="right" vertical="center" wrapText="1" indent="1"/>
    </xf>
    <xf numFmtId="49" fontId="4" fillId="0" borderId="13" xfId="40" applyNumberFormat="1" applyFont="1" applyBorder="1" applyAlignment="1">
      <alignment horizontal="left" vertical="center" wrapText="1" indent="1"/>
    </xf>
    <xf numFmtId="3" fontId="8" fillId="35" borderId="13" xfId="40" applyNumberFormat="1" applyFont="1" applyFill="1" applyBorder="1" applyAlignment="1">
      <alignment horizontal="right" vertical="center" wrapText="1" indent="1"/>
    </xf>
    <xf numFmtId="3" fontId="4" fillId="0" borderId="13" xfId="40" applyNumberFormat="1" applyFont="1" applyFill="1" applyBorder="1" applyAlignment="1">
      <alignment horizontal="right" vertical="center" wrapText="1" indent="1"/>
    </xf>
    <xf numFmtId="0" fontId="4" fillId="0" borderId="0" xfId="40" applyFont="1" applyFill="1" applyAlignment="1">
      <alignment horizontal="center"/>
    </xf>
    <xf numFmtId="0" fontId="4" fillId="0" borderId="0" xfId="40" applyFont="1" applyFill="1"/>
    <xf numFmtId="49" fontId="9" fillId="36" borderId="13" xfId="40" applyNumberFormat="1" applyFont="1" applyFill="1" applyBorder="1" applyAlignment="1">
      <alignment horizontal="left" vertical="center" wrapText="1" indent="1"/>
    </xf>
    <xf numFmtId="49" fontId="3" fillId="0" borderId="17" xfId="40" applyNumberFormat="1" applyFont="1" applyBorder="1" applyAlignment="1">
      <alignment horizontal="left" vertical="center" wrapText="1" indent="1"/>
    </xf>
    <xf numFmtId="3" fontId="8" fillId="24" borderId="17" xfId="40" applyNumberFormat="1" applyFont="1" applyFill="1" applyBorder="1" applyAlignment="1">
      <alignment horizontal="right" vertical="center" wrapText="1" indent="1"/>
    </xf>
    <xf numFmtId="0" fontId="4" fillId="0" borderId="0" xfId="40" applyFont="1" applyFill="1" applyBorder="1" applyAlignment="1">
      <alignment horizontal="center" vertical="center" wrapText="1"/>
    </xf>
    <xf numFmtId="49" fontId="3" fillId="0" borderId="0" xfId="40" applyNumberFormat="1" applyFont="1" applyFill="1" applyBorder="1" applyAlignment="1">
      <alignment horizontal="left" vertical="top" wrapText="1" indent="1"/>
    </xf>
    <xf numFmtId="3" fontId="8" fillId="0" borderId="0" xfId="40" applyNumberFormat="1" applyFont="1" applyFill="1" applyBorder="1" applyAlignment="1">
      <alignment horizontal="right" vertical="center" wrapText="1" indent="1"/>
    </xf>
    <xf numFmtId="0" fontId="9" fillId="0" borderId="0" xfId="40" applyFont="1" applyAlignment="1">
      <alignment horizontal="center"/>
    </xf>
    <xf numFmtId="0" fontId="9" fillId="0" borderId="0" xfId="40" applyFont="1"/>
    <xf numFmtId="49" fontId="9" fillId="0" borderId="0" xfId="40" applyNumberFormat="1" applyFont="1"/>
    <xf numFmtId="49" fontId="4" fillId="0" borderId="0" xfId="40" applyNumberFormat="1" applyFont="1"/>
    <xf numFmtId="0" fontId="4" fillId="0" borderId="20" xfId="0" applyFont="1" applyFill="1" applyBorder="1" applyAlignment="1">
      <alignment horizontal="center" vertical="center" wrapText="1"/>
    </xf>
    <xf numFmtId="0" fontId="85" fillId="0" borderId="0" xfId="0" applyFont="1"/>
    <xf numFmtId="0" fontId="9" fillId="0" borderId="21" xfId="35" applyFont="1" applyBorder="1" applyAlignment="1" applyProtection="1">
      <alignment horizontal="left" vertical="center" indent="1"/>
    </xf>
    <xf numFmtId="0" fontId="81" fillId="35" borderId="43" xfId="0" applyFont="1" applyFill="1" applyBorder="1" applyAlignment="1">
      <alignment horizontal="left" vertical="center" wrapText="1" indent="1"/>
    </xf>
    <xf numFmtId="3" fontId="8" fillId="24" borderId="38" xfId="0" applyNumberFormat="1" applyFont="1" applyFill="1" applyBorder="1" applyAlignment="1">
      <alignment horizontal="right" vertical="center" wrapText="1" indent="1"/>
    </xf>
    <xf numFmtId="3" fontId="4" fillId="0" borderId="38" xfId="40" applyNumberFormat="1" applyFont="1" applyFill="1" applyBorder="1" applyAlignment="1">
      <alignment horizontal="center" wrapText="1"/>
    </xf>
    <xf numFmtId="3" fontId="8" fillId="24" borderId="38" xfId="40" applyNumberFormat="1" applyFont="1" applyFill="1" applyBorder="1" applyAlignment="1">
      <alignment horizontal="right" vertical="center" wrapText="1" indent="1"/>
    </xf>
    <xf numFmtId="3" fontId="4" fillId="35" borderId="38" xfId="40" applyNumberFormat="1" applyFont="1" applyFill="1" applyBorder="1" applyAlignment="1">
      <alignment horizontal="right" vertical="center" wrapText="1" indent="1"/>
    </xf>
    <xf numFmtId="3" fontId="4" fillId="24" borderId="38" xfId="40" applyNumberFormat="1" applyFont="1" applyFill="1" applyBorder="1" applyAlignment="1">
      <alignment horizontal="right" vertical="center" wrapText="1" indent="1"/>
    </xf>
    <xf numFmtId="3" fontId="8" fillId="35" borderId="38" xfId="40" applyNumberFormat="1" applyFont="1" applyFill="1" applyBorder="1" applyAlignment="1">
      <alignment horizontal="right" vertical="center" wrapText="1" indent="1"/>
    </xf>
    <xf numFmtId="3" fontId="4" fillId="0" borderId="38" xfId="40" applyNumberFormat="1" applyFont="1" applyFill="1" applyBorder="1" applyAlignment="1">
      <alignment horizontal="right" vertical="center" wrapText="1" indent="1"/>
    </xf>
    <xf numFmtId="3" fontId="9" fillId="35" borderId="38" xfId="40" applyNumberFormat="1" applyFont="1" applyFill="1" applyBorder="1" applyAlignment="1">
      <alignment horizontal="right" vertical="center" wrapText="1" indent="1"/>
    </xf>
    <xf numFmtId="3" fontId="8" fillId="24" borderId="39" xfId="40" applyNumberFormat="1" applyFont="1" applyFill="1" applyBorder="1" applyAlignment="1">
      <alignment horizontal="right" vertical="center" wrapText="1" indent="1"/>
    </xf>
    <xf numFmtId="49" fontId="9" fillId="0" borderId="13" xfId="40" applyNumberFormat="1" applyFont="1" applyBorder="1" applyAlignment="1">
      <alignment horizontal="left" vertical="center" wrapText="1" indent="1"/>
    </xf>
    <xf numFmtId="49" fontId="4" fillId="0" borderId="13" xfId="40" applyNumberFormat="1" applyFont="1" applyFill="1" applyBorder="1" applyAlignment="1">
      <alignment horizontal="left" vertical="center" wrapText="1" indent="1"/>
    </xf>
    <xf numFmtId="0" fontId="83" fillId="0" borderId="16" xfId="41" applyFont="1" applyBorder="1" applyAlignment="1">
      <alignment horizontal="center" vertical="center"/>
    </xf>
    <xf numFmtId="0" fontId="4" fillId="0" borderId="15" xfId="0" applyFont="1" applyBorder="1" applyAlignment="1">
      <alignment horizontal="center" vertical="top"/>
    </xf>
    <xf numFmtId="0" fontId="4" fillId="0" borderId="0" xfId="0" applyFont="1" applyAlignment="1">
      <alignment horizontal="left" vertical="center"/>
    </xf>
    <xf numFmtId="0" fontId="9" fillId="0" borderId="20" xfId="0" applyFont="1" applyBorder="1" applyAlignment="1">
      <alignment horizontal="left" vertical="center" wrapText="1" indent="1"/>
    </xf>
    <xf numFmtId="0" fontId="9" fillId="0" borderId="35" xfId="0" applyFont="1" applyBorder="1" applyAlignment="1">
      <alignment horizontal="left" vertical="center" wrapText="1" indent="1"/>
    </xf>
    <xf numFmtId="0" fontId="83" fillId="0" borderId="20" xfId="0" applyFont="1" applyBorder="1" applyAlignment="1">
      <alignment horizontal="left" vertical="center" wrapText="1" indent="1"/>
    </xf>
    <xf numFmtId="49" fontId="60" fillId="32" borderId="53" xfId="42" applyNumberFormat="1" applyFont="1" applyFill="1" applyBorder="1" applyAlignment="1">
      <alignment horizontal="center" vertical="center"/>
    </xf>
    <xf numFmtId="0" fontId="9" fillId="0" borderId="15" xfId="42" applyFont="1" applyBorder="1" applyAlignment="1">
      <alignment horizontal="left" indent="1"/>
    </xf>
    <xf numFmtId="0" fontId="9" fillId="0" borderId="22" xfId="42" applyFont="1" applyBorder="1" applyAlignment="1">
      <alignment horizontal="left" indent="1"/>
    </xf>
    <xf numFmtId="0" fontId="9" fillId="0" borderId="15" xfId="42" applyFont="1" applyFill="1" applyBorder="1" applyAlignment="1">
      <alignment horizontal="left" indent="1"/>
    </xf>
    <xf numFmtId="0" fontId="9" fillId="0" borderId="21" xfId="42" applyFont="1" applyFill="1" applyBorder="1" applyAlignment="1">
      <alignment horizontal="left" indent="1"/>
    </xf>
    <xf numFmtId="0" fontId="4" fillId="0" borderId="15" xfId="40" applyFont="1" applyFill="1" applyBorder="1" applyAlignment="1">
      <alignment horizontal="center" vertical="center" wrapText="1"/>
    </xf>
    <xf numFmtId="0" fontId="4" fillId="0" borderId="16" xfId="40" applyFont="1" applyFill="1" applyBorder="1" applyAlignment="1">
      <alignment horizontal="center" vertical="center" wrapText="1"/>
    </xf>
    <xf numFmtId="0" fontId="81" fillId="0" borderId="13" xfId="45" applyFont="1" applyBorder="1" applyAlignment="1">
      <alignment horizontal="center" vertical="center" wrapText="1"/>
    </xf>
    <xf numFmtId="0" fontId="83" fillId="0" borderId="19" xfId="42" applyFont="1" applyBorder="1"/>
    <xf numFmtId="0" fontId="4" fillId="0" borderId="0" xfId="40" applyFont="1" applyAlignment="1">
      <alignment vertical="center" wrapText="1"/>
    </xf>
    <xf numFmtId="0" fontId="4" fillId="0" borderId="0" xfId="40" applyFont="1" applyBorder="1" applyAlignment="1">
      <alignment horizontal="center" vertical="center" wrapText="1"/>
    </xf>
    <xf numFmtId="0" fontId="8" fillId="0" borderId="0" xfId="40" applyFont="1" applyBorder="1" applyAlignment="1">
      <alignment horizontal="left" vertical="center" wrapText="1" indent="1"/>
    </xf>
    <xf numFmtId="49" fontId="36" fillId="0" borderId="0" xfId="40" applyNumberFormat="1" applyFont="1"/>
    <xf numFmtId="166" fontId="75" fillId="39" borderId="13" xfId="0" applyNumberFormat="1" applyFont="1" applyFill="1" applyBorder="1" applyAlignment="1">
      <alignment vertical="center" wrapText="1"/>
    </xf>
    <xf numFmtId="166" fontId="75" fillId="40" borderId="13" xfId="0" applyNumberFormat="1" applyFont="1" applyFill="1" applyBorder="1" applyAlignment="1">
      <alignment vertical="center" wrapText="1"/>
    </xf>
    <xf numFmtId="166" fontId="75" fillId="35" borderId="13" xfId="0" applyNumberFormat="1" applyFont="1" applyFill="1" applyBorder="1" applyAlignment="1">
      <alignment vertical="center" wrapText="1"/>
    </xf>
    <xf numFmtId="166" fontId="75" fillId="24" borderId="13" xfId="0" applyNumberFormat="1" applyFont="1" applyFill="1" applyBorder="1" applyAlignment="1">
      <alignment vertical="center" wrapText="1"/>
    </xf>
    <xf numFmtId="166" fontId="75" fillId="40" borderId="14" xfId="0" applyNumberFormat="1" applyFont="1" applyFill="1" applyBorder="1" applyAlignment="1">
      <alignment vertical="center" wrapText="1"/>
    </xf>
    <xf numFmtId="166" fontId="69" fillId="39" borderId="13" xfId="0" applyNumberFormat="1" applyFont="1" applyFill="1" applyBorder="1" applyAlignment="1">
      <alignment vertical="center" wrapText="1"/>
    </xf>
    <xf numFmtId="166" fontId="69" fillId="35" borderId="13" xfId="0" applyNumberFormat="1" applyFont="1" applyFill="1" applyBorder="1" applyAlignment="1">
      <alignment vertical="center" wrapText="1"/>
    </xf>
    <xf numFmtId="166" fontId="75" fillId="0" borderId="13" xfId="0" applyNumberFormat="1" applyFont="1" applyFill="1" applyBorder="1" applyAlignment="1">
      <alignment horizontal="center" vertical="center" wrapText="1"/>
    </xf>
    <xf numFmtId="166" fontId="69" fillId="39" borderId="13" xfId="0" applyNumberFormat="1" applyFont="1" applyFill="1" applyBorder="1" applyAlignment="1">
      <alignment vertical="top" wrapText="1"/>
    </xf>
    <xf numFmtId="166" fontId="89" fillId="0" borderId="13" xfId="0" applyNumberFormat="1" applyFont="1" applyFill="1" applyBorder="1" applyAlignment="1">
      <alignment horizontal="center" vertical="center" wrapText="1"/>
    </xf>
    <xf numFmtId="166" fontId="90" fillId="39" borderId="13" xfId="0" applyNumberFormat="1" applyFont="1" applyFill="1" applyBorder="1" applyAlignment="1">
      <alignment vertical="center" wrapText="1"/>
    </xf>
    <xf numFmtId="166" fontId="75" fillId="41" borderId="13" xfId="0" applyNumberFormat="1" applyFont="1" applyFill="1" applyBorder="1" applyAlignment="1">
      <alignment horizontal="center" vertical="center" wrapText="1"/>
    </xf>
    <xf numFmtId="166" fontId="89" fillId="41" borderId="13" xfId="0" applyNumberFormat="1" applyFont="1" applyFill="1" applyBorder="1" applyAlignment="1">
      <alignment horizontal="center" vertical="center" wrapText="1"/>
    </xf>
    <xf numFmtId="166" fontId="69" fillId="39" borderId="17" xfId="0" applyNumberFormat="1" applyFont="1" applyFill="1" applyBorder="1" applyAlignment="1">
      <alignment vertical="center"/>
    </xf>
    <xf numFmtId="166" fontId="69" fillId="35" borderId="17" xfId="0" applyNumberFormat="1" applyFont="1" applyFill="1" applyBorder="1" applyAlignment="1">
      <alignment vertical="center"/>
    </xf>
    <xf numFmtId="166" fontId="75" fillId="40" borderId="17" xfId="0" applyNumberFormat="1" applyFont="1" applyFill="1" applyBorder="1" applyAlignment="1">
      <alignment vertical="center" wrapText="1"/>
    </xf>
    <xf numFmtId="166" fontId="75" fillId="40" borderId="18" xfId="0" applyNumberFormat="1" applyFont="1" applyFill="1" applyBorder="1" applyAlignment="1">
      <alignment vertical="center" wrapText="1"/>
    </xf>
    <xf numFmtId="49" fontId="87" fillId="0" borderId="13" xfId="0" applyNumberFormat="1" applyFont="1" applyFill="1" applyBorder="1" applyAlignment="1">
      <alignment horizontal="left" vertical="center" wrapText="1" indent="1"/>
    </xf>
    <xf numFmtId="49" fontId="83" fillId="0" borderId="13" xfId="0" applyNumberFormat="1" applyFont="1" applyFill="1" applyBorder="1" applyAlignment="1">
      <alignment horizontal="left" vertical="center" wrapText="1" indent="1"/>
    </xf>
    <xf numFmtId="0" fontId="83" fillId="0" borderId="13" xfId="0" applyFont="1" applyFill="1" applyBorder="1" applyAlignment="1">
      <alignment vertical="center" wrapText="1"/>
    </xf>
    <xf numFmtId="0" fontId="83" fillId="0" borderId="15" xfId="0" applyFont="1" applyFill="1" applyBorder="1" applyAlignment="1">
      <alignment horizontal="right" vertical="center" wrapText="1" indent="1"/>
    </xf>
    <xf numFmtId="0" fontId="83" fillId="0" borderId="22" xfId="0" applyFont="1" applyFill="1" applyBorder="1" applyAlignment="1">
      <alignment horizontal="right" vertical="center" wrapText="1" indent="1"/>
    </xf>
    <xf numFmtId="0" fontId="81" fillId="0" borderId="30" xfId="0" applyFont="1" applyBorder="1" applyAlignment="1">
      <alignment horizontal="center" vertical="center"/>
    </xf>
    <xf numFmtId="0" fontId="81" fillId="0" borderId="31" xfId="0" applyFont="1" applyBorder="1" applyAlignment="1">
      <alignment horizontal="center" vertical="center"/>
    </xf>
    <xf numFmtId="0" fontId="81" fillId="0" borderId="36" xfId="0" applyFont="1" applyBorder="1" applyAlignment="1">
      <alignment horizontal="center" vertical="center"/>
    </xf>
    <xf numFmtId="14" fontId="83" fillId="0" borderId="34" xfId="0" applyNumberFormat="1" applyFont="1" applyFill="1" applyBorder="1" applyAlignment="1">
      <alignment horizontal="center" vertical="center" wrapText="1"/>
    </xf>
    <xf numFmtId="14" fontId="83" fillId="0" borderId="14"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3" fontId="4" fillId="35" borderId="38" xfId="0" applyNumberFormat="1" applyFont="1" applyFill="1" applyBorder="1" applyAlignment="1">
      <alignment horizontal="right" vertical="center" wrapText="1" indent="1"/>
    </xf>
    <xf numFmtId="3" fontId="3" fillId="35" borderId="39" xfId="0" applyNumberFormat="1" applyFont="1" applyFill="1" applyBorder="1" applyAlignment="1">
      <alignment horizontal="right" vertical="center" wrapText="1" indent="1"/>
    </xf>
    <xf numFmtId="49" fontId="86" fillId="0" borderId="13" xfId="0" applyNumberFormat="1" applyFont="1" applyFill="1" applyBorder="1" applyAlignment="1">
      <alignment horizontal="left" vertical="center" wrapText="1" indent="1"/>
    </xf>
    <xf numFmtId="0" fontId="20" fillId="0" borderId="0" xfId="0" applyFont="1"/>
    <xf numFmtId="0" fontId="83" fillId="43" borderId="13" xfId="0" applyFont="1" applyFill="1" applyBorder="1" applyAlignment="1">
      <alignment vertical="center" wrapText="1"/>
    </xf>
    <xf numFmtId="0" fontId="83" fillId="44" borderId="13" xfId="0" applyFont="1" applyFill="1" applyBorder="1" applyAlignment="1">
      <alignment vertical="center" wrapText="1"/>
    </xf>
    <xf numFmtId="0" fontId="83" fillId="45" borderId="29" xfId="0" applyFont="1" applyFill="1" applyBorder="1" applyAlignment="1">
      <alignment vertical="center" wrapText="1"/>
    </xf>
    <xf numFmtId="0" fontId="8" fillId="0" borderId="43" xfId="0" applyFont="1" applyFill="1" applyBorder="1" applyAlignment="1">
      <alignment horizontal="left" vertical="center" wrapText="1" indent="1"/>
    </xf>
    <xf numFmtId="3" fontId="4" fillId="35" borderId="13" xfId="0" applyNumberFormat="1" applyFont="1" applyFill="1" applyBorder="1" applyAlignment="1">
      <alignment horizontal="center" vertical="center" wrapText="1"/>
    </xf>
    <xf numFmtId="0" fontId="82" fillId="0" borderId="0" xfId="0" applyFont="1"/>
    <xf numFmtId="3" fontId="68" fillId="0" borderId="0" xfId="0" applyNumberFormat="1" applyFont="1"/>
    <xf numFmtId="3" fontId="3" fillId="24" borderId="53" xfId="0" applyNumberFormat="1" applyFont="1" applyFill="1" applyBorder="1" applyAlignment="1">
      <alignment horizontal="right" vertical="center" wrapText="1" indent="1"/>
    </xf>
    <xf numFmtId="3" fontId="3" fillId="24" borderId="65" xfId="0" applyNumberFormat="1" applyFont="1" applyFill="1" applyBorder="1" applyAlignment="1">
      <alignment horizontal="right" vertical="center" wrapText="1" indent="1"/>
    </xf>
    <xf numFmtId="49" fontId="60" fillId="32" borderId="28" xfId="42" applyNumberFormat="1" applyFont="1" applyFill="1" applyBorder="1" applyAlignment="1">
      <alignment horizontal="center"/>
    </xf>
    <xf numFmtId="3" fontId="3" fillId="24" borderId="55" xfId="0" applyNumberFormat="1" applyFont="1" applyFill="1" applyBorder="1" applyAlignment="1">
      <alignment horizontal="right" vertical="center" wrapText="1" indent="1"/>
    </xf>
    <xf numFmtId="3" fontId="3" fillId="24" borderId="43" xfId="0" applyNumberFormat="1" applyFont="1" applyFill="1" applyBorder="1" applyAlignment="1">
      <alignment horizontal="right" vertical="center" wrapText="1" indent="1"/>
    </xf>
    <xf numFmtId="3" fontId="3" fillId="24" borderId="44" xfId="0" applyNumberFormat="1" applyFont="1" applyFill="1" applyBorder="1" applyAlignment="1">
      <alignment horizontal="right" vertical="center" wrapText="1" indent="1"/>
    </xf>
    <xf numFmtId="3" fontId="3" fillId="24" borderId="64" xfId="0" applyNumberFormat="1" applyFont="1" applyFill="1" applyBorder="1" applyAlignment="1">
      <alignment horizontal="right" vertical="center" wrapText="1" indent="1"/>
    </xf>
    <xf numFmtId="49" fontId="9" fillId="0" borderId="0" xfId="0" applyNumberFormat="1" applyFont="1" applyAlignment="1">
      <alignment horizontal="left" vertical="center"/>
    </xf>
    <xf numFmtId="0" fontId="3" fillId="0" borderId="15" xfId="0" applyFont="1" applyBorder="1" applyAlignment="1">
      <alignment horizontal="center" vertical="center" wrapText="1"/>
    </xf>
    <xf numFmtId="49" fontId="3" fillId="0" borderId="13" xfId="0" applyNumberFormat="1" applyFont="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xf numFmtId="0" fontId="4" fillId="0" borderId="0" xfId="0" applyFont="1" applyAlignment="1">
      <alignment vertical="top" wrapText="1"/>
    </xf>
    <xf numFmtId="0" fontId="83" fillId="0" borderId="15" xfId="35" applyFont="1" applyBorder="1" applyAlignment="1" applyProtection="1">
      <alignment horizontal="left" vertical="center" indent="1"/>
    </xf>
    <xf numFmtId="0" fontId="83" fillId="0" borderId="52" xfId="0" applyFont="1" applyBorder="1"/>
    <xf numFmtId="0" fontId="9" fillId="0" borderId="15" xfId="35" applyFont="1" applyBorder="1" applyAlignment="1" applyProtection="1">
      <alignment horizontal="left" vertical="center" indent="1"/>
    </xf>
    <xf numFmtId="0" fontId="81" fillId="0" borderId="43" xfId="0" applyFont="1" applyFill="1" applyBorder="1" applyAlignment="1">
      <alignment horizontal="left" vertical="center" wrapText="1" indent="1"/>
    </xf>
    <xf numFmtId="0" fontId="3" fillId="0" borderId="13" xfId="0" applyFont="1" applyBorder="1" applyAlignment="1">
      <alignment horizontal="center" vertical="center" wrapText="1"/>
    </xf>
    <xf numFmtId="49" fontId="3" fillId="0" borderId="13"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8" fillId="0" borderId="17" xfId="0" applyNumberFormat="1" applyFont="1" applyFill="1" applyBorder="1" applyAlignment="1">
      <alignment vertical="center" wrapText="1"/>
    </xf>
    <xf numFmtId="0" fontId="4" fillId="0" borderId="72" xfId="0" applyFont="1" applyFill="1" applyBorder="1" applyAlignment="1">
      <alignment horizontal="center" vertical="center" wrapText="1"/>
    </xf>
    <xf numFmtId="0" fontId="8" fillId="0" borderId="72" xfId="0" applyFont="1" applyFill="1" applyBorder="1" applyAlignment="1">
      <alignment horizontal="left" vertical="center" wrapText="1" indent="1"/>
    </xf>
    <xf numFmtId="0" fontId="8" fillId="0" borderId="72" xfId="0" applyFont="1" applyFill="1" applyBorder="1" applyAlignment="1">
      <alignment horizontal="center" vertical="center" wrapText="1"/>
    </xf>
    <xf numFmtId="0" fontId="4" fillId="0" borderId="72" xfId="0" applyFont="1" applyFill="1" applyBorder="1" applyAlignment="1">
      <alignment horizontal="right" vertical="center" wrapText="1" indent="1"/>
    </xf>
    <xf numFmtId="49" fontId="98" fillId="0" borderId="52" xfId="40" applyNumberFormat="1" applyFont="1" applyBorder="1"/>
    <xf numFmtId="0" fontId="26" fillId="0" borderId="27" xfId="40" applyFont="1" applyBorder="1"/>
    <xf numFmtId="14" fontId="84" fillId="0" borderId="0" xfId="40" applyNumberFormat="1" applyFont="1" applyAlignment="1">
      <alignment vertical="center" wrapText="1"/>
    </xf>
    <xf numFmtId="0" fontId="84" fillId="0" borderId="0" xfId="40" applyFont="1" applyAlignment="1">
      <alignment vertical="center" wrapText="1"/>
    </xf>
    <xf numFmtId="0" fontId="26" fillId="0" borderId="20" xfId="40" applyFont="1" applyBorder="1" applyAlignment="1">
      <alignment vertical="center"/>
    </xf>
    <xf numFmtId="0" fontId="26" fillId="0" borderId="52" xfId="40" applyFont="1" applyBorder="1" applyAlignment="1">
      <alignment vertical="center"/>
    </xf>
    <xf numFmtId="0" fontId="8" fillId="0" borderId="60" xfId="0" applyFont="1" applyFill="1" applyBorder="1" applyAlignment="1">
      <alignment horizontal="center" vertical="center" wrapText="1"/>
    </xf>
    <xf numFmtId="0" fontId="9"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82" fillId="0" borderId="20" xfId="0" applyFont="1" applyFill="1" applyBorder="1" applyAlignment="1">
      <alignment horizontal="left" vertical="center" wrapText="1" indent="1"/>
    </xf>
    <xf numFmtId="0" fontId="9" fillId="0" borderId="43" xfId="0" applyNumberFormat="1" applyFont="1" applyFill="1" applyBorder="1" applyAlignment="1">
      <alignment horizontal="left" vertical="center" wrapText="1" indent="1"/>
    </xf>
    <xf numFmtId="3" fontId="8" fillId="24" borderId="73" xfId="0" applyNumberFormat="1" applyFont="1" applyFill="1" applyBorder="1" applyAlignment="1">
      <alignment horizontal="right" vertical="center" wrapText="1" indent="1"/>
    </xf>
    <xf numFmtId="3" fontId="8" fillId="24" borderId="51" xfId="0" applyNumberFormat="1" applyFont="1" applyFill="1" applyBorder="1" applyAlignment="1">
      <alignment horizontal="right" vertical="center" wrapText="1" indent="1"/>
    </xf>
    <xf numFmtId="167" fontId="4" fillId="38" borderId="0" xfId="0" applyNumberFormat="1" applyFont="1" applyFill="1" applyAlignment="1">
      <alignment horizontal="right" vertical="center" indent="1"/>
    </xf>
    <xf numFmtId="4" fontId="4" fillId="0" borderId="0" xfId="0" applyNumberFormat="1" applyFont="1" applyFill="1" applyAlignment="1">
      <alignment horizontal="right" vertical="center" indent="1"/>
    </xf>
    <xf numFmtId="0" fontId="4" fillId="38" borderId="0" xfId="0" applyFont="1" applyFill="1"/>
    <xf numFmtId="49" fontId="84" fillId="0" borderId="0" xfId="0" applyNumberFormat="1" applyFont="1" applyBorder="1" applyAlignment="1">
      <alignment horizontal="left" vertical="center" wrapText="1" indent="1"/>
    </xf>
    <xf numFmtId="0" fontId="2" fillId="0" borderId="0" xfId="0" applyFont="1"/>
    <xf numFmtId="0" fontId="71" fillId="0" borderId="0" xfId="0" applyFont="1"/>
    <xf numFmtId="0" fontId="100" fillId="0" borderId="0" xfId="0" applyFont="1"/>
    <xf numFmtId="3" fontId="26" fillId="0" borderId="0" xfId="45" applyNumberFormat="1" applyFont="1" applyBorder="1" applyAlignment="1">
      <alignment vertical="center"/>
    </xf>
    <xf numFmtId="0" fontId="68" fillId="0" borderId="52" xfId="0" applyFont="1" applyBorder="1"/>
    <xf numFmtId="0" fontId="14" fillId="0" borderId="46" xfId="0" applyFont="1" applyFill="1" applyBorder="1" applyAlignment="1">
      <alignment vertical="center"/>
    </xf>
    <xf numFmtId="0" fontId="9" fillId="0" borderId="46" xfId="0" applyFont="1" applyFill="1" applyBorder="1" applyAlignment="1">
      <alignment vertical="center"/>
    </xf>
    <xf numFmtId="0" fontId="9" fillId="0" borderId="46" xfId="0" applyFont="1" applyBorder="1"/>
    <xf numFmtId="0" fontId="9" fillId="0" borderId="47" xfId="0" applyFont="1" applyBorder="1"/>
    <xf numFmtId="0" fontId="9" fillId="0" borderId="49" xfId="0" applyFont="1" applyBorder="1"/>
    <xf numFmtId="0" fontId="9" fillId="0" borderId="32" xfId="0" applyFont="1" applyBorder="1"/>
    <xf numFmtId="0" fontId="9" fillId="0" borderId="27" xfId="0" applyFont="1" applyBorder="1"/>
    <xf numFmtId="0" fontId="68" fillId="0" borderId="27" xfId="0" applyFont="1" applyBorder="1"/>
    <xf numFmtId="0" fontId="101" fillId="0" borderId="0" xfId="0" applyFont="1" applyAlignment="1">
      <alignment horizontal="center"/>
    </xf>
    <xf numFmtId="0" fontId="9" fillId="0" borderId="0" xfId="0" applyFont="1" applyAlignment="1">
      <alignment horizontal="center"/>
    </xf>
    <xf numFmtId="0" fontId="74" fillId="0" borderId="46" xfId="0" applyFont="1" applyFill="1" applyBorder="1" applyAlignment="1">
      <alignment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4" fontId="8" fillId="24" borderId="17" xfId="0" applyNumberFormat="1" applyFont="1" applyFill="1" applyBorder="1" applyAlignment="1">
      <alignment horizontal="right" vertical="center" wrapText="1" indent="1"/>
    </xf>
    <xf numFmtId="0" fontId="9" fillId="0" borderId="0" xfId="0" applyFont="1" applyFill="1" applyAlignment="1">
      <alignment vertical="center" wrapText="1"/>
    </xf>
    <xf numFmtId="0" fontId="92" fillId="0" borderId="0" xfId="0" applyFont="1" applyAlignment="1">
      <alignment horizontal="left"/>
    </xf>
    <xf numFmtId="0" fontId="0" fillId="0" borderId="0" xfId="0" applyAlignment="1">
      <alignment horizontal="left"/>
    </xf>
    <xf numFmtId="0" fontId="85" fillId="0" borderId="0" xfId="0" applyFont="1" applyAlignment="1">
      <alignment horizontal="left"/>
    </xf>
    <xf numFmtId="0" fontId="0" fillId="0" borderId="0" xfId="0" applyFill="1" applyAlignment="1">
      <alignment horizontal="left"/>
    </xf>
    <xf numFmtId="0" fontId="20" fillId="0" borderId="0" xfId="0" applyFont="1" applyAlignment="1">
      <alignment horizontal="left" vertical="center"/>
    </xf>
    <xf numFmtId="0" fontId="99" fillId="0" borderId="0" xfId="0" applyFont="1" applyAlignment="1">
      <alignment horizontal="left"/>
    </xf>
    <xf numFmtId="0" fontId="31" fillId="0" borderId="0" xfId="0" applyFont="1" applyFill="1" applyAlignment="1">
      <alignment vertical="center"/>
    </xf>
    <xf numFmtId="0" fontId="102" fillId="0" borderId="0" xfId="0" applyFont="1" applyAlignment="1">
      <alignment horizontal="left" wrapText="1"/>
    </xf>
    <xf numFmtId="0" fontId="8" fillId="0" borderId="13" xfId="40" applyFont="1" applyBorder="1" applyAlignment="1">
      <alignment horizontal="center" vertical="center" wrapText="1"/>
    </xf>
    <xf numFmtId="0" fontId="8" fillId="0" borderId="13" xfId="40" applyFont="1" applyBorder="1" applyAlignment="1">
      <alignment horizontal="left" vertical="center" wrapText="1" indent="1"/>
    </xf>
    <xf numFmtId="0" fontId="8" fillId="0" borderId="14" xfId="40" applyFont="1" applyBorder="1" applyAlignment="1">
      <alignment horizontal="center" vertical="center" wrapText="1"/>
    </xf>
    <xf numFmtId="3" fontId="8" fillId="24" borderId="14" xfId="40" applyNumberFormat="1" applyFont="1" applyFill="1" applyBorder="1" applyAlignment="1">
      <alignment horizontal="right" vertical="center" wrapText="1" indent="1"/>
    </xf>
    <xf numFmtId="3" fontId="4" fillId="35" borderId="14" xfId="40" applyNumberFormat="1" applyFont="1" applyFill="1" applyBorder="1" applyAlignment="1">
      <alignment horizontal="right" vertical="center" wrapText="1" indent="1"/>
    </xf>
    <xf numFmtId="0" fontId="4" fillId="0" borderId="16" xfId="40" applyFont="1" applyBorder="1" applyAlignment="1">
      <alignment horizontal="center" vertical="center" wrapText="1"/>
    </xf>
    <xf numFmtId="0" fontId="8" fillId="0" borderId="17" xfId="40" applyFont="1" applyBorder="1" applyAlignment="1">
      <alignment horizontal="left" vertical="center" wrapText="1" indent="1"/>
    </xf>
    <xf numFmtId="3" fontId="4" fillId="35" borderId="17" xfId="40" applyNumberFormat="1" applyFont="1" applyFill="1" applyBorder="1" applyAlignment="1">
      <alignment horizontal="right" vertical="center" wrapText="1" indent="1"/>
    </xf>
    <xf numFmtId="3" fontId="4" fillId="35" borderId="18" xfId="40" applyNumberFormat="1" applyFont="1" applyFill="1" applyBorder="1" applyAlignment="1">
      <alignment horizontal="right" vertical="center" wrapText="1" indent="1"/>
    </xf>
    <xf numFmtId="0" fontId="101" fillId="0" borderId="14" xfId="35" applyFont="1" applyBorder="1" applyAlignment="1" applyProtection="1">
      <alignment horizontal="left" vertical="center" indent="1"/>
    </xf>
    <xf numFmtId="0" fontId="85" fillId="0" borderId="0" xfId="0" applyFont="1" applyAlignment="1">
      <alignment vertical="center"/>
    </xf>
    <xf numFmtId="0" fontId="105" fillId="0" borderId="13" xfId="0" applyFont="1" applyFill="1" applyBorder="1" applyAlignment="1">
      <alignment horizontal="center" vertical="center" wrapText="1"/>
    </xf>
    <xf numFmtId="0" fontId="105" fillId="0" borderId="14" xfId="0" applyFont="1" applyFill="1" applyBorder="1" applyAlignment="1">
      <alignment horizontal="center" vertical="center" wrapText="1"/>
    </xf>
    <xf numFmtId="0" fontId="81" fillId="0" borderId="13" xfId="41" applyFont="1" applyBorder="1" applyAlignment="1">
      <alignment horizontal="center" vertical="center"/>
    </xf>
    <xf numFmtId="0" fontId="81" fillId="0" borderId="13" xfId="41" applyFont="1" applyBorder="1" applyAlignment="1">
      <alignment vertical="center"/>
    </xf>
    <xf numFmtId="0" fontId="81" fillId="0" borderId="23" xfId="41" applyFont="1" applyBorder="1" applyAlignment="1">
      <alignment horizontal="center" vertical="center" wrapText="1"/>
    </xf>
    <xf numFmtId="0" fontId="81" fillId="0" borderId="25" xfId="41" applyFont="1" applyBorder="1" applyAlignment="1">
      <alignment horizontal="center" vertical="center"/>
    </xf>
    <xf numFmtId="0" fontId="81" fillId="0" borderId="25"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15" xfId="41" applyFont="1" applyBorder="1" applyAlignment="1">
      <alignment vertical="center"/>
    </xf>
    <xf numFmtId="0" fontId="81" fillId="0" borderId="14" xfId="41" applyFont="1" applyBorder="1" applyAlignment="1">
      <alignment horizontal="center" vertical="center"/>
    </xf>
    <xf numFmtId="0" fontId="81" fillId="0" borderId="17" xfId="41" applyFont="1" applyBorder="1" applyAlignment="1">
      <alignment horizontal="left" vertical="center" indent="1"/>
    </xf>
    <xf numFmtId="0" fontId="83" fillId="0" borderId="22" xfId="41" applyFont="1" applyBorder="1" applyAlignment="1">
      <alignment horizontal="center" vertical="center"/>
    </xf>
    <xf numFmtId="0" fontId="81" fillId="0" borderId="29" xfId="41" applyFont="1" applyBorder="1" applyAlignment="1">
      <alignment horizontal="left" vertical="center" indent="1"/>
    </xf>
    <xf numFmtId="0" fontId="83" fillId="0" borderId="77" xfId="41" applyFont="1" applyBorder="1" applyAlignment="1">
      <alignment horizontal="center" vertical="center"/>
    </xf>
    <xf numFmtId="0" fontId="81" fillId="0" borderId="78" xfId="41" applyFont="1" applyBorder="1" applyAlignment="1">
      <alignment horizontal="left" vertical="center" indent="1"/>
    </xf>
    <xf numFmtId="3" fontId="8" fillId="35" borderId="78" xfId="0" applyNumberFormat="1" applyFont="1" applyFill="1" applyBorder="1" applyAlignment="1">
      <alignment horizontal="right" vertical="center" wrapText="1" indent="1"/>
    </xf>
    <xf numFmtId="166" fontId="8" fillId="24" borderId="79" xfId="0" applyNumberFormat="1" applyFont="1" applyFill="1" applyBorder="1" applyAlignment="1">
      <alignment horizontal="right" vertical="center" wrapText="1" indent="1"/>
    </xf>
    <xf numFmtId="0" fontId="80" fillId="0" borderId="0" xfId="41" applyBorder="1" applyAlignment="1">
      <alignment horizontal="center" vertical="center" wrapText="1"/>
    </xf>
    <xf numFmtId="167" fontId="8" fillId="24" borderId="73" xfId="0" applyNumberFormat="1" applyFont="1" applyFill="1" applyBorder="1" applyAlignment="1">
      <alignment horizontal="right" vertical="center" wrapText="1" indent="1"/>
    </xf>
    <xf numFmtId="3" fontId="8" fillId="35" borderId="81" xfId="0" applyNumberFormat="1" applyFont="1" applyFill="1" applyBorder="1" applyAlignment="1">
      <alignment horizontal="right" vertical="center" wrapText="1" indent="1"/>
    </xf>
    <xf numFmtId="166" fontId="8" fillId="24" borderId="80" xfId="0" applyNumberFormat="1" applyFont="1" applyFill="1" applyBorder="1" applyAlignment="1">
      <alignment horizontal="right" vertical="center" wrapText="1" indent="1"/>
    </xf>
    <xf numFmtId="167" fontId="8" fillId="24" borderId="51" xfId="0" applyNumberFormat="1" applyFont="1" applyFill="1" applyBorder="1" applyAlignment="1">
      <alignment horizontal="right" vertical="center" wrapText="1" indent="1"/>
    </xf>
    <xf numFmtId="0" fontId="80" fillId="0" borderId="0" xfId="41" applyFill="1"/>
    <xf numFmtId="0" fontId="80" fillId="0" borderId="0" xfId="41" applyAlignment="1">
      <alignment horizontal="center" vertical="center"/>
    </xf>
    <xf numFmtId="0" fontId="9" fillId="32" borderId="82" xfId="0" applyFont="1" applyFill="1" applyBorder="1" applyAlignment="1">
      <alignment vertical="center" wrapText="1"/>
    </xf>
    <xf numFmtId="0" fontId="83" fillId="0" borderId="17" xfId="0" applyFont="1" applyFill="1" applyBorder="1" applyAlignment="1">
      <alignment horizontal="left" vertical="center" wrapText="1" indent="1"/>
    </xf>
    <xf numFmtId="0" fontId="84" fillId="0" borderId="0" xfId="0" applyFont="1" applyAlignment="1">
      <alignment horizontal="center"/>
    </xf>
    <xf numFmtId="2" fontId="80" fillId="0" borderId="0" xfId="41" applyNumberFormat="1" applyAlignment="1"/>
    <xf numFmtId="0" fontId="3" fillId="0" borderId="13"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49" fontId="8" fillId="0" borderId="13" xfId="0" applyNumberFormat="1" applyFont="1" applyFill="1" applyBorder="1" applyAlignment="1">
      <alignment horizontal="left" vertical="center" indent="1"/>
    </xf>
    <xf numFmtId="49" fontId="8" fillId="37" borderId="13" xfId="0" applyNumberFormat="1" applyFont="1" applyFill="1" applyBorder="1" applyAlignment="1">
      <alignment horizontal="left" vertical="center" indent="1"/>
    </xf>
    <xf numFmtId="49" fontId="9" fillId="0" borderId="19" xfId="0" applyNumberFormat="1" applyFont="1" applyFill="1" applyBorder="1" applyAlignment="1">
      <alignment horizontal="left" vertical="center" wrapText="1" indent="1"/>
    </xf>
    <xf numFmtId="1" fontId="8" fillId="24" borderId="14" xfId="0" applyNumberFormat="1" applyFont="1" applyFill="1" applyBorder="1" applyAlignment="1">
      <alignment horizontal="right" vertical="center" wrapText="1" indent="1"/>
    </xf>
    <xf numFmtId="3" fontId="87" fillId="35" borderId="13" xfId="0" applyNumberFormat="1" applyFont="1" applyFill="1" applyBorder="1" applyAlignment="1">
      <alignment horizontal="right" vertical="center" wrapText="1" indent="1"/>
    </xf>
    <xf numFmtId="3" fontId="86" fillId="24" borderId="73" xfId="0" applyNumberFormat="1" applyFont="1" applyFill="1" applyBorder="1" applyAlignment="1">
      <alignment horizontal="right" vertical="center" wrapText="1" indent="1"/>
    </xf>
    <xf numFmtId="3" fontId="86" fillId="24" borderId="13" xfId="0" applyNumberFormat="1" applyFont="1" applyFill="1" applyBorder="1" applyAlignment="1">
      <alignment horizontal="right" vertical="center" wrapText="1" indent="1"/>
    </xf>
    <xf numFmtId="3" fontId="8" fillId="0" borderId="22" xfId="44" applyNumberFormat="1" applyFont="1" applyFill="1" applyBorder="1" applyAlignment="1">
      <alignment horizontal="center" vertical="center" wrapText="1"/>
    </xf>
    <xf numFmtId="0" fontId="8" fillId="0" borderId="29" xfId="44" applyNumberFormat="1" applyFont="1" applyFill="1" applyBorder="1" applyAlignment="1">
      <alignment horizontal="center" vertical="center" wrapText="1"/>
    </xf>
    <xf numFmtId="0" fontId="8" fillId="37" borderId="29" xfId="44" applyFont="1" applyFill="1" applyBorder="1" applyAlignment="1">
      <alignment horizontal="center" vertical="center" wrapText="1"/>
    </xf>
    <xf numFmtId="0" fontId="8" fillId="37" borderId="34" xfId="44" applyFont="1" applyFill="1" applyBorder="1" applyAlignment="1">
      <alignment horizontal="center" vertical="center" wrapText="1"/>
    </xf>
    <xf numFmtId="3" fontId="8" fillId="0" borderId="30" xfId="44" applyNumberFormat="1" applyFont="1" applyFill="1" applyBorder="1" applyAlignment="1">
      <alignment horizontal="center" vertical="center" wrapText="1"/>
    </xf>
    <xf numFmtId="0" fontId="8" fillId="0" borderId="30" xfId="44" applyNumberFormat="1" applyFont="1" applyFill="1" applyBorder="1" applyAlignment="1">
      <alignment horizontal="center" vertical="center" wrapText="1"/>
    </xf>
    <xf numFmtId="0" fontId="8" fillId="0" borderId="83" xfId="44" applyNumberFormat="1" applyFont="1" applyFill="1" applyBorder="1" applyAlignment="1">
      <alignment horizontal="center" vertical="center" wrapText="1"/>
    </xf>
    <xf numFmtId="0" fontId="8" fillId="37" borderId="31" xfId="44" applyFont="1" applyFill="1" applyBorder="1" applyAlignment="1">
      <alignment horizontal="center" vertical="center" wrapText="1"/>
    </xf>
    <xf numFmtId="0" fontId="8" fillId="37" borderId="53" xfId="44" applyFont="1" applyFill="1" applyBorder="1" applyAlignment="1">
      <alignment horizontal="center" vertical="center" wrapText="1"/>
    </xf>
    <xf numFmtId="0" fontId="8" fillId="37" borderId="64" xfId="44" applyFont="1" applyFill="1" applyBorder="1" applyAlignment="1">
      <alignment horizontal="center" vertical="center" wrapText="1"/>
    </xf>
    <xf numFmtId="3" fontId="8" fillId="0" borderId="29" xfId="44" applyNumberFormat="1" applyFont="1" applyFill="1" applyBorder="1" applyAlignment="1">
      <alignment horizontal="center" vertical="center" wrapText="1"/>
    </xf>
    <xf numFmtId="0" fontId="91" fillId="0" borderId="0" xfId="0" applyFont="1" applyFill="1" applyAlignment="1">
      <alignment horizontal="center" vertical="center" wrapText="1"/>
    </xf>
    <xf numFmtId="0" fontId="82" fillId="0" borderId="24" xfId="0" applyFont="1" applyBorder="1" applyAlignment="1">
      <alignment horizontal="left" vertical="center" wrapText="1" indent="1"/>
    </xf>
    <xf numFmtId="0" fontId="84" fillId="0" borderId="0" xfId="0" applyFont="1" applyBorder="1"/>
    <xf numFmtId="0" fontId="82" fillId="0" borderId="0" xfId="0" applyFont="1" applyBorder="1"/>
    <xf numFmtId="14" fontId="0" fillId="0" borderId="0" xfId="0" applyNumberFormat="1"/>
    <xf numFmtId="0" fontId="83" fillId="42" borderId="15" xfId="0" applyFont="1" applyFill="1" applyBorder="1" applyAlignment="1">
      <alignment horizontal="right" vertical="center" wrapText="1" indent="1"/>
    </xf>
    <xf numFmtId="0" fontId="82" fillId="48" borderId="13" xfId="0" applyFont="1" applyFill="1" applyBorder="1" applyAlignment="1">
      <alignment vertical="center" wrapText="1"/>
    </xf>
    <xf numFmtId="3" fontId="4" fillId="0" borderId="0" xfId="0" applyNumberFormat="1" applyFont="1" applyFill="1" applyBorder="1"/>
    <xf numFmtId="4" fontId="9" fillId="0" borderId="0" xfId="45" applyNumberFormat="1" applyFont="1" applyBorder="1" applyAlignment="1">
      <alignment vertical="center" wrapText="1"/>
    </xf>
    <xf numFmtId="0" fontId="108" fillId="0" borderId="0" xfId="0" applyFont="1" applyAlignment="1">
      <alignment vertical="center"/>
    </xf>
    <xf numFmtId="0" fontId="37" fillId="0" borderId="0" xfId="0" applyFont="1" applyFill="1"/>
    <xf numFmtId="0" fontId="81" fillId="0" borderId="13" xfId="0"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1" fillId="0" borderId="13" xfId="0" applyNumberFormat="1" applyFont="1" applyBorder="1" applyAlignment="1">
      <alignment horizontal="left" vertical="center" wrapText="1" indent="1"/>
    </xf>
    <xf numFmtId="0" fontId="81" fillId="0" borderId="27" xfId="0" applyFont="1" applyBorder="1" applyAlignment="1">
      <alignment horizontal="left" vertical="center" wrapText="1" indent="1"/>
    </xf>
    <xf numFmtId="0" fontId="81" fillId="0" borderId="76" xfId="0" applyFont="1" applyBorder="1" applyAlignment="1">
      <alignment horizontal="left" vertical="center" wrapText="1" indent="1"/>
    </xf>
    <xf numFmtId="0" fontId="87" fillId="0" borderId="0" xfId="0" applyFont="1" applyBorder="1" applyAlignment="1">
      <alignment horizontal="right"/>
    </xf>
    <xf numFmtId="49" fontId="83" fillId="0" borderId="19" xfId="0" applyNumberFormat="1" applyFont="1" applyBorder="1" applyAlignment="1">
      <alignment horizontal="left" vertical="center" wrapText="1" indent="1"/>
    </xf>
    <xf numFmtId="49" fontId="81" fillId="0" borderId="19" xfId="0" applyNumberFormat="1" applyFont="1" applyBorder="1" applyAlignment="1">
      <alignment horizontal="left" vertical="center" wrapText="1" indent="1"/>
    </xf>
    <xf numFmtId="0" fontId="81" fillId="0" borderId="17" xfId="0" applyFont="1" applyFill="1" applyBorder="1" applyAlignment="1">
      <alignment horizontal="left" vertical="center" wrapText="1" indent="1"/>
    </xf>
    <xf numFmtId="0" fontId="105" fillId="0" borderId="13" xfId="42" applyFont="1" applyBorder="1"/>
    <xf numFmtId="0" fontId="9" fillId="37" borderId="15" xfId="35" applyFont="1" applyFill="1" applyBorder="1" applyAlignment="1" applyProtection="1">
      <alignment horizontal="left" vertical="center" indent="1"/>
    </xf>
    <xf numFmtId="0" fontId="9" fillId="37" borderId="20" xfId="0" applyFont="1" applyFill="1" applyBorder="1" applyAlignment="1">
      <alignment horizontal="left" vertical="center" wrapText="1" indent="1"/>
    </xf>
    <xf numFmtId="0" fontId="113" fillId="43" borderId="13" xfId="0" applyFont="1" applyFill="1" applyBorder="1" applyAlignment="1">
      <alignment vertical="center" wrapText="1"/>
    </xf>
    <xf numFmtId="0" fontId="83" fillId="48" borderId="15" xfId="0" applyFont="1" applyFill="1" applyBorder="1" applyAlignment="1">
      <alignment horizontal="right" vertical="center" wrapText="1" indent="1"/>
    </xf>
    <xf numFmtId="0" fontId="9" fillId="0" borderId="29" xfId="40" applyFont="1" applyBorder="1" applyAlignment="1">
      <alignment horizontal="center" vertical="center" wrapText="1"/>
    </xf>
    <xf numFmtId="0" fontId="9" fillId="0" borderId="34" xfId="40" applyFont="1" applyBorder="1" applyAlignment="1">
      <alignment horizontal="center" vertical="center" wrapText="1"/>
    </xf>
    <xf numFmtId="49" fontId="81" fillId="0" borderId="13" xfId="0" applyNumberFormat="1" applyFont="1" applyFill="1" applyBorder="1" applyAlignment="1">
      <alignment horizontal="left" vertical="center" wrapText="1" indent="1"/>
    </xf>
    <xf numFmtId="49" fontId="116" fillId="0" borderId="17" xfId="0" applyNumberFormat="1" applyFont="1" applyFill="1" applyBorder="1" applyAlignment="1">
      <alignment horizontal="left" vertical="center" wrapText="1" indent="1"/>
    </xf>
    <xf numFmtId="0" fontId="87" fillId="0" borderId="15" xfId="0" applyFont="1" applyFill="1" applyBorder="1" applyAlignment="1">
      <alignment vertical="center"/>
    </xf>
    <xf numFmtId="0" fontId="91" fillId="0" borderId="0" xfId="0" applyFont="1" applyFill="1" applyAlignment="1">
      <alignment horizontal="left" vertical="center" wrapText="1"/>
    </xf>
    <xf numFmtId="0" fontId="9" fillId="0" borderId="21" xfId="0" applyFont="1" applyBorder="1" applyAlignment="1">
      <alignment horizontal="center" vertical="center" wrapText="1"/>
    </xf>
    <xf numFmtId="49" fontId="4" fillId="42" borderId="13" xfId="0" applyNumberFormat="1" applyFont="1" applyFill="1" applyBorder="1" applyAlignment="1">
      <alignment horizontal="left" vertical="top" wrapText="1" indent="1"/>
    </xf>
    <xf numFmtId="49" fontId="9" fillId="50" borderId="13" xfId="0" applyNumberFormat="1" applyFont="1" applyFill="1" applyBorder="1" applyAlignment="1">
      <alignment horizontal="left" vertical="center" wrapText="1" indent="1"/>
    </xf>
    <xf numFmtId="49" fontId="9" fillId="38" borderId="13" xfId="0" applyNumberFormat="1" applyFont="1" applyFill="1" applyBorder="1" applyAlignment="1">
      <alignment horizontal="left" vertical="center" wrapText="1" indent="1"/>
    </xf>
    <xf numFmtId="0" fontId="120" fillId="0" borderId="0" xfId="0" applyFont="1" applyAlignment="1">
      <alignment vertical="center" wrapText="1"/>
    </xf>
    <xf numFmtId="0" fontId="121" fillId="0" borderId="0" xfId="0" applyFont="1" applyFill="1" applyAlignment="1">
      <alignment horizontal="center" vertical="center" wrapText="1"/>
    </xf>
    <xf numFmtId="0" fontId="85" fillId="0" borderId="0" xfId="0" applyFont="1" applyAlignment="1">
      <alignment horizontal="left" wrapText="1"/>
    </xf>
    <xf numFmtId="0" fontId="85" fillId="0" borderId="0" xfId="0" applyFont="1" applyFill="1" applyAlignment="1">
      <alignment horizontal="left" vertical="center" wrapText="1"/>
    </xf>
    <xf numFmtId="0" fontId="0" fillId="0" borderId="0" xfId="0" applyAlignment="1">
      <alignment horizontal="left" wrapText="1"/>
    </xf>
    <xf numFmtId="0" fontId="37" fillId="0" borderId="0" xfId="0" applyFont="1" applyAlignment="1">
      <alignment horizontal="left" wrapText="1"/>
    </xf>
    <xf numFmtId="0" fontId="122" fillId="0" borderId="0" xfId="0" applyFont="1" applyFill="1" applyAlignment="1">
      <alignment horizontal="left" wrapText="1"/>
    </xf>
    <xf numFmtId="0" fontId="82" fillId="0" borderId="43" xfId="0" applyNumberFormat="1" applyFont="1" applyFill="1" applyBorder="1" applyAlignment="1">
      <alignment horizontal="left" vertical="center" wrapText="1" indent="1"/>
    </xf>
    <xf numFmtId="0" fontId="101" fillId="0" borderId="0" xfId="0" applyFont="1"/>
    <xf numFmtId="0" fontId="85" fillId="0" borderId="0" xfId="0" applyFont="1" applyFill="1" applyAlignment="1">
      <alignment horizontal="left"/>
    </xf>
    <xf numFmtId="0" fontId="9" fillId="0" borderId="20" xfId="0" applyFont="1" applyFill="1" applyBorder="1" applyAlignment="1">
      <alignment horizontal="left" wrapText="1" indent="1"/>
    </xf>
    <xf numFmtId="0" fontId="83" fillId="0" borderId="29" xfId="0" applyFont="1" applyFill="1" applyBorder="1" applyAlignment="1">
      <alignment horizontal="left" vertical="center" wrapText="1"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0" fontId="83" fillId="0" borderId="44" xfId="0" applyFont="1" applyFill="1" applyBorder="1" applyAlignment="1">
      <alignment horizontal="left" vertical="center" wrapText="1" indent="1"/>
    </xf>
    <xf numFmtId="0" fontId="83" fillId="0" borderId="45" xfId="0" applyFont="1" applyFill="1" applyBorder="1" applyAlignment="1">
      <alignment horizontal="left" vertical="center" wrapText="1" indent="1"/>
    </xf>
    <xf numFmtId="0" fontId="8" fillId="35" borderId="64" xfId="0" applyFont="1" applyFill="1" applyBorder="1" applyAlignment="1">
      <alignment horizontal="left" vertical="center" wrapText="1" inden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6" fillId="0" borderId="0" xfId="90" applyFont="1"/>
    <xf numFmtId="0" fontId="106" fillId="0" borderId="0" xfId="0" applyFont="1"/>
    <xf numFmtId="0" fontId="106" fillId="0" borderId="0" xfId="0" applyFont="1" applyAlignment="1">
      <alignment vertical="center"/>
    </xf>
    <xf numFmtId="0" fontId="108" fillId="0" borderId="0" xfId="90" applyFont="1"/>
    <xf numFmtId="0" fontId="4" fillId="0" borderId="0" xfId="90" applyFont="1"/>
    <xf numFmtId="0" fontId="69" fillId="0" borderId="0" xfId="90" applyFont="1"/>
    <xf numFmtId="0" fontId="75" fillId="0" borderId="0" xfId="90" applyFont="1"/>
    <xf numFmtId="0" fontId="3" fillId="0" borderId="0" xfId="90" applyFont="1"/>
    <xf numFmtId="0" fontId="3" fillId="0" borderId="13" xfId="90" applyFont="1" applyBorder="1" applyAlignment="1">
      <alignment horizontal="center" vertical="center" wrapText="1"/>
    </xf>
    <xf numFmtId="0" fontId="3" fillId="0" borderId="14" xfId="90" applyFont="1" applyBorder="1" applyAlignment="1">
      <alignment horizontal="center" vertical="center" wrapText="1"/>
    </xf>
    <xf numFmtId="0" fontId="4" fillId="0" borderId="15" xfId="90" applyFont="1" applyBorder="1" applyAlignment="1">
      <alignment horizontal="center" vertical="center"/>
    </xf>
    <xf numFmtId="49" fontId="86" fillId="0" borderId="13" xfId="90" applyNumberFormat="1" applyFont="1" applyFill="1" applyBorder="1" applyAlignment="1">
      <alignment horizontal="left" vertical="top" wrapText="1"/>
    </xf>
    <xf numFmtId="3" fontId="8" fillId="0" borderId="13" xfId="90" applyNumberFormat="1" applyFont="1" applyFill="1" applyBorder="1" applyAlignment="1">
      <alignment horizontal="center" vertical="center" wrapText="1"/>
    </xf>
    <xf numFmtId="3" fontId="8" fillId="0" borderId="14" xfId="90" applyNumberFormat="1" applyFont="1" applyFill="1" applyBorder="1" applyAlignment="1">
      <alignment horizontal="center" vertical="center" wrapText="1"/>
    </xf>
    <xf numFmtId="49" fontId="86" fillId="0" borderId="13" xfId="90" applyNumberFormat="1" applyFont="1" applyFill="1" applyBorder="1" applyAlignment="1">
      <alignment horizontal="left" vertical="top" wrapText="1" indent="1"/>
    </xf>
    <xf numFmtId="3" fontId="8" fillId="24" borderId="13" xfId="90" applyNumberFormat="1" applyFont="1" applyFill="1" applyBorder="1" applyAlignment="1">
      <alignment horizontal="right" vertical="center" wrapText="1" indent="1"/>
    </xf>
    <xf numFmtId="3" fontId="8" fillId="24" borderId="14" xfId="90" applyNumberFormat="1" applyFont="1" applyFill="1" applyBorder="1" applyAlignment="1">
      <alignment horizontal="right" vertical="center" wrapText="1" indent="1"/>
    </xf>
    <xf numFmtId="49" fontId="87" fillId="0" borderId="13" xfId="90" applyNumberFormat="1" applyFont="1" applyFill="1" applyBorder="1" applyAlignment="1">
      <alignment horizontal="left" vertical="top" wrapText="1" indent="1"/>
    </xf>
    <xf numFmtId="3" fontId="4" fillId="35" borderId="13" xfId="90" applyNumberFormat="1" applyFont="1" applyFill="1" applyBorder="1" applyAlignment="1">
      <alignment horizontal="right" vertical="center" wrapText="1" indent="1"/>
    </xf>
    <xf numFmtId="3" fontId="9" fillId="24" borderId="13" xfId="90" applyNumberFormat="1" applyFont="1" applyFill="1" applyBorder="1" applyAlignment="1">
      <alignment horizontal="right" vertical="center" wrapText="1" indent="1"/>
    </xf>
    <xf numFmtId="3" fontId="9" fillId="24" borderId="14" xfId="90" applyNumberFormat="1" applyFont="1" applyFill="1" applyBorder="1" applyAlignment="1">
      <alignment horizontal="right" vertical="center" wrapText="1" indent="1"/>
    </xf>
    <xf numFmtId="49" fontId="87" fillId="0" borderId="13" xfId="90" applyNumberFormat="1" applyFont="1" applyFill="1" applyBorder="1" applyAlignment="1">
      <alignment horizontal="left" wrapText="1" indent="1"/>
    </xf>
    <xf numFmtId="49" fontId="87" fillId="0" borderId="13" xfId="90" applyNumberFormat="1" applyFont="1" applyFill="1" applyBorder="1" applyAlignment="1">
      <alignment horizontal="left" vertical="center" wrapText="1" indent="1"/>
    </xf>
    <xf numFmtId="0" fontId="125" fillId="0" borderId="0" xfId="90" applyFont="1"/>
    <xf numFmtId="3" fontId="3" fillId="0" borderId="13" xfId="90" applyNumberFormat="1" applyFont="1" applyFill="1" applyBorder="1" applyAlignment="1">
      <alignment horizontal="center" vertical="center" wrapText="1"/>
    </xf>
    <xf numFmtId="3" fontId="4" fillId="0" borderId="13" xfId="90" applyNumberFormat="1" applyFont="1" applyFill="1" applyBorder="1" applyAlignment="1">
      <alignment horizontal="right" vertical="center" wrapText="1" indent="1"/>
    </xf>
    <xf numFmtId="3" fontId="4" fillId="0" borderId="14" xfId="90" applyNumberFormat="1" applyFont="1" applyFill="1" applyBorder="1" applyAlignment="1">
      <alignment horizontal="right" vertical="center" wrapText="1" indent="1"/>
    </xf>
    <xf numFmtId="49" fontId="87" fillId="0" borderId="13" xfId="90" applyNumberFormat="1" applyFont="1" applyFill="1" applyBorder="1" applyAlignment="1">
      <alignment horizontal="left" vertical="center" wrapText="1"/>
    </xf>
    <xf numFmtId="0" fontId="69" fillId="0" borderId="0" xfId="90" applyFont="1" applyAlignment="1">
      <alignment vertical="center"/>
    </xf>
    <xf numFmtId="0" fontId="4" fillId="0" borderId="0" xfId="90" applyFont="1" applyAlignment="1">
      <alignment vertical="center"/>
    </xf>
    <xf numFmtId="0" fontId="108" fillId="0" borderId="0" xfId="90" applyFont="1" applyFill="1"/>
    <xf numFmtId="0" fontId="84" fillId="0" borderId="0" xfId="90" applyFont="1" applyFill="1"/>
    <xf numFmtId="0" fontId="84" fillId="0" borderId="0" xfId="90" applyFont="1"/>
    <xf numFmtId="49" fontId="87" fillId="0" borderId="13" xfId="90" applyNumberFormat="1" applyFont="1" applyFill="1" applyBorder="1" applyAlignment="1" applyProtection="1">
      <alignment horizontal="left" vertical="top" wrapText="1" indent="1"/>
      <protection locked="0"/>
    </xf>
    <xf numFmtId="0" fontId="109" fillId="0" borderId="0" xfId="90" applyFont="1"/>
    <xf numFmtId="49" fontId="86" fillId="0" borderId="17" xfId="90" applyNumberFormat="1" applyFont="1" applyFill="1" applyBorder="1" applyAlignment="1">
      <alignment horizontal="left" vertical="top" wrapText="1" indent="1"/>
    </xf>
    <xf numFmtId="3" fontId="8" fillId="24" borderId="17" xfId="90" applyNumberFormat="1" applyFont="1" applyFill="1" applyBorder="1" applyAlignment="1">
      <alignment horizontal="right" vertical="center" wrapText="1" indent="1"/>
    </xf>
    <xf numFmtId="3" fontId="8" fillId="24" borderId="18" xfId="90" applyNumberFormat="1" applyFont="1" applyFill="1" applyBorder="1" applyAlignment="1">
      <alignment horizontal="right" vertical="center" wrapText="1" indent="1"/>
    </xf>
    <xf numFmtId="0" fontId="108" fillId="0" borderId="0" xfId="90" applyFont="1" applyAlignment="1">
      <alignment vertical="center"/>
    </xf>
    <xf numFmtId="0" fontId="4" fillId="0" borderId="12" xfId="90" applyFont="1" applyBorder="1" applyAlignment="1">
      <alignment horizontal="center" vertical="center"/>
    </xf>
    <xf numFmtId="49" fontId="87" fillId="0" borderId="0" xfId="90" applyNumberFormat="1" applyFont="1" applyAlignment="1">
      <alignment horizontal="left" wrapText="1"/>
    </xf>
    <xf numFmtId="167" fontId="4" fillId="0" borderId="0" xfId="90" applyNumberFormat="1" applyFont="1"/>
    <xf numFmtId="0" fontId="69" fillId="38" borderId="0" xfId="90" applyFont="1" applyFill="1"/>
    <xf numFmtId="0" fontId="11" fillId="0" borderId="15" xfId="90" applyFont="1" applyBorder="1" applyAlignment="1">
      <alignment horizontal="center" vertical="center"/>
    </xf>
    <xf numFmtId="49" fontId="107" fillId="0" borderId="13" xfId="90" applyNumberFormat="1" applyFont="1" applyFill="1" applyBorder="1" applyAlignment="1">
      <alignment horizontal="left" vertical="top" wrapText="1" indent="1"/>
    </xf>
    <xf numFmtId="0" fontId="4" fillId="0" borderId="0" xfId="90" applyFont="1" applyAlignment="1">
      <alignment horizontal="center" vertical="center"/>
    </xf>
    <xf numFmtId="49" fontId="4" fillId="0" borderId="0" xfId="90" applyNumberFormat="1" applyFont="1" applyAlignment="1">
      <alignment horizontal="left" wrapText="1"/>
    </xf>
    <xf numFmtId="0" fontId="82" fillId="0" borderId="14" xfId="35" applyFont="1" applyBorder="1" applyAlignment="1" applyProtection="1">
      <alignment horizontal="left" vertical="center" indent="1"/>
    </xf>
    <xf numFmtId="0" fontId="84" fillId="0" borderId="15" xfId="0" applyFont="1" applyBorder="1" applyAlignment="1">
      <alignment horizontal="center" vertical="center"/>
    </xf>
    <xf numFmtId="0" fontId="126" fillId="0" borderId="0" xfId="0" applyFont="1" applyAlignment="1">
      <alignment horizontal="left" vertical="center"/>
    </xf>
    <xf numFmtId="0" fontId="127" fillId="0" borderId="0" xfId="90" applyFont="1"/>
    <xf numFmtId="0" fontId="124" fillId="0" borderId="0" xfId="90" applyFont="1"/>
    <xf numFmtId="0" fontId="82" fillId="0" borderId="0" xfId="90" applyFont="1"/>
    <xf numFmtId="0" fontId="123" fillId="0" borderId="0" xfId="0" applyFont="1" applyFill="1" applyBorder="1" applyAlignment="1">
      <alignment vertical="center"/>
    </xf>
    <xf numFmtId="0" fontId="128" fillId="0" borderId="0" xfId="0" applyFont="1" applyFill="1" applyBorder="1"/>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83" fillId="0" borderId="21" xfId="0" applyFont="1" applyFill="1" applyBorder="1" applyAlignment="1">
      <alignment horizontal="right" vertical="center" wrapText="1" indent="1"/>
    </xf>
    <xf numFmtId="0" fontId="83" fillId="44" borderId="19" xfId="0" applyFont="1" applyFill="1" applyBorder="1" applyAlignment="1">
      <alignment vertical="center" wrapText="1"/>
    </xf>
    <xf numFmtId="14" fontId="83" fillId="0" borderId="26" xfId="0" applyNumberFormat="1" applyFont="1" applyFill="1" applyBorder="1" applyAlignment="1">
      <alignment horizontal="center" vertical="center" wrapText="1"/>
    </xf>
    <xf numFmtId="3" fontId="9" fillId="35" borderId="13" xfId="0" applyNumberFormat="1" applyFont="1" applyFill="1" applyBorder="1" applyAlignment="1">
      <alignment horizontal="center" vertical="center" wrapText="1"/>
    </xf>
    <xf numFmtId="3" fontId="8" fillId="24" borderId="20" xfId="0" applyNumberFormat="1" applyFont="1" applyFill="1" applyBorder="1" applyAlignment="1">
      <alignment horizontal="center" vertical="center" wrapText="1"/>
    </xf>
    <xf numFmtId="0" fontId="2" fillId="42" borderId="0" xfId="0" applyFont="1" applyFill="1" applyAlignment="1">
      <alignment horizontal="left"/>
    </xf>
    <xf numFmtId="0" fontId="129" fillId="36" borderId="44" xfId="0" applyFont="1" applyFill="1" applyBorder="1" applyAlignment="1">
      <alignment horizontal="left" vertical="center" wrapText="1" indent="1"/>
    </xf>
    <xf numFmtId="0" fontId="84" fillId="0" borderId="0" xfId="0" applyFont="1" applyBorder="1" applyAlignment="1">
      <alignment horizontal="left" vertical="center" wrapText="1" indent="3"/>
    </xf>
    <xf numFmtId="0" fontId="82" fillId="0" borderId="15" xfId="35" applyFont="1" applyBorder="1" applyAlignment="1" applyProtection="1">
      <alignment horizontal="left" vertical="center" indent="1"/>
    </xf>
    <xf numFmtId="0" fontId="82" fillId="42" borderId="0" xfId="0" applyFont="1" applyFill="1" applyAlignment="1">
      <alignment vertical="center" wrapText="1"/>
    </xf>
    <xf numFmtId="0" fontId="82" fillId="32" borderId="15" xfId="0" applyFont="1" applyFill="1" applyBorder="1" applyAlignment="1">
      <alignment vertical="center" wrapText="1"/>
    </xf>
    <xf numFmtId="0" fontId="82" fillId="0" borderId="43" xfId="0" applyFont="1" applyFill="1" applyBorder="1" applyAlignment="1">
      <alignment horizontal="left" vertical="center" wrapText="1" indent="1"/>
    </xf>
    <xf numFmtId="0" fontId="82" fillId="42" borderId="15" xfId="0" applyFont="1" applyFill="1" applyBorder="1" applyAlignment="1">
      <alignment vertical="center" wrapText="1"/>
    </xf>
    <xf numFmtId="0" fontId="3" fillId="0" borderId="13" xfId="0" applyFont="1" applyFill="1" applyBorder="1" applyAlignment="1">
      <alignment horizontal="center" vertical="center" wrapText="1"/>
    </xf>
    <xf numFmtId="49" fontId="84" fillId="0" borderId="0" xfId="0" applyNumberFormat="1" applyFont="1" applyBorder="1"/>
    <xf numFmtId="0" fontId="82" fillId="0" borderId="15" xfId="0" applyFont="1" applyFill="1" applyBorder="1" applyAlignment="1">
      <alignment horizontal="right" vertical="center" wrapText="1" indent="1"/>
    </xf>
    <xf numFmtId="0" fontId="82" fillId="0" borderId="13" xfId="0" applyFont="1" applyFill="1" applyBorder="1" applyAlignment="1">
      <alignment vertical="center" wrapText="1"/>
    </xf>
    <xf numFmtId="0" fontId="82" fillId="0" borderId="20" xfId="0" applyFont="1" applyBorder="1" applyAlignment="1">
      <alignment horizontal="left" vertical="center" wrapText="1" indent="1"/>
    </xf>
    <xf numFmtId="0" fontId="91" fillId="42" borderId="43" xfId="0" applyFont="1" applyFill="1" applyBorder="1" applyAlignment="1">
      <alignment horizontal="left" vertical="center" wrapText="1" indent="1"/>
    </xf>
    <xf numFmtId="0" fontId="91" fillId="35" borderId="43" xfId="0" applyFont="1" applyFill="1" applyBorder="1" applyAlignment="1">
      <alignment horizontal="left" vertical="center" wrapText="1" indent="1"/>
    </xf>
    <xf numFmtId="0" fontId="82" fillId="42" borderId="43" xfId="0" applyFont="1" applyFill="1" applyBorder="1" applyAlignment="1">
      <alignment horizontal="left" vertical="center" wrapText="1" indent="1"/>
    </xf>
    <xf numFmtId="0" fontId="82" fillId="0" borderId="49" xfId="0" applyFont="1" applyBorder="1"/>
    <xf numFmtId="0" fontId="131" fillId="0" borderId="48" xfId="35" applyFont="1" applyBorder="1" applyAlignment="1" applyProtection="1">
      <alignment horizontal="center"/>
    </xf>
    <xf numFmtId="0" fontId="99" fillId="0" borderId="0" xfId="0" applyFont="1"/>
    <xf numFmtId="0" fontId="87" fillId="0" borderId="15" xfId="90" applyFont="1" applyBorder="1" applyAlignment="1">
      <alignment horizontal="center" vertical="center"/>
    </xf>
    <xf numFmtId="0" fontId="4" fillId="0" borderId="15" xfId="90" applyFont="1" applyFill="1" applyBorder="1" applyAlignment="1">
      <alignment horizontal="center" vertical="center"/>
    </xf>
    <xf numFmtId="49" fontId="4" fillId="0" borderId="13" xfId="90" applyNumberFormat="1" applyFont="1" applyFill="1" applyBorder="1" applyAlignment="1">
      <alignment horizontal="left" vertical="top" wrapText="1" indent="1"/>
    </xf>
    <xf numFmtId="49" fontId="4" fillId="36" borderId="13" xfId="90" applyNumberFormat="1" applyFont="1" applyFill="1" applyBorder="1" applyAlignment="1">
      <alignment horizontal="left" vertical="top" wrapText="1" indent="1"/>
    </xf>
    <xf numFmtId="49" fontId="71" fillId="0" borderId="0" xfId="0" applyNumberFormat="1" applyFont="1"/>
    <xf numFmtId="49" fontId="100" fillId="0" borderId="0" xfId="0" applyNumberFormat="1" applyFont="1"/>
    <xf numFmtId="49" fontId="4" fillId="0" borderId="0" xfId="0" applyNumberFormat="1" applyFont="1" applyAlignment="1">
      <alignment horizontal="justify"/>
    </xf>
    <xf numFmtId="49" fontId="4" fillId="0" borderId="0" xfId="90" applyNumberFormat="1" applyFont="1"/>
    <xf numFmtId="49" fontId="4" fillId="0" borderId="0" xfId="90" applyNumberFormat="1" applyFont="1" applyAlignment="1">
      <alignment vertical="center"/>
    </xf>
    <xf numFmtId="49" fontId="82" fillId="0" borderId="0" xfId="90" applyNumberFormat="1" applyFont="1"/>
    <xf numFmtId="0" fontId="9" fillId="0" borderId="0" xfId="0" applyFont="1" applyFill="1" applyBorder="1" applyAlignment="1">
      <alignment horizontal="left" vertical="center" wrapText="1" indent="3"/>
    </xf>
    <xf numFmtId="0" fontId="4" fillId="0" borderId="0" xfId="90" applyFont="1" applyAlignment="1">
      <alignment vertical="center" wrapText="1"/>
    </xf>
    <xf numFmtId="0" fontId="2" fillId="0" borderId="0" xfId="90"/>
    <xf numFmtId="0" fontId="4" fillId="47" borderId="0" xfId="90" applyFont="1" applyFill="1" applyAlignment="1">
      <alignment vertical="center" wrapText="1"/>
    </xf>
    <xf numFmtId="0" fontId="87" fillId="0" borderId="0" xfId="90" applyFont="1" applyAlignment="1">
      <alignment vertical="center" wrapText="1"/>
    </xf>
    <xf numFmtId="0" fontId="86" fillId="0" borderId="0" xfId="90" applyFont="1" applyAlignment="1">
      <alignment vertical="center" wrapText="1"/>
    </xf>
    <xf numFmtId="0" fontId="3" fillId="0" borderId="15" xfId="90" applyFont="1" applyFill="1" applyBorder="1" applyAlignment="1">
      <alignment horizontal="center" vertical="center" wrapText="1"/>
    </xf>
    <xf numFmtId="49" fontId="3" fillId="0" borderId="13" xfId="90" applyNumberFormat="1" applyFont="1" applyFill="1" applyBorder="1" applyAlignment="1">
      <alignment horizontal="left" vertical="center" wrapText="1" indent="1"/>
    </xf>
    <xf numFmtId="0" fontId="3" fillId="0" borderId="13" xfId="90" applyFont="1" applyFill="1" applyBorder="1" applyAlignment="1">
      <alignment horizontal="center" vertical="center" wrapText="1"/>
    </xf>
    <xf numFmtId="0" fontId="3" fillId="0" borderId="20" xfId="90" applyFont="1" applyFill="1" applyBorder="1" applyAlignment="1">
      <alignment horizontal="center" vertical="center" wrapText="1"/>
    </xf>
    <xf numFmtId="0" fontId="3" fillId="0" borderId="57" xfId="90" applyFont="1" applyBorder="1" applyAlignment="1">
      <alignment horizontal="center" vertical="center" wrapText="1"/>
    </xf>
    <xf numFmtId="0" fontId="3" fillId="0" borderId="0" xfId="90" applyFont="1" applyBorder="1" applyAlignment="1">
      <alignment vertical="center" wrapText="1"/>
    </xf>
    <xf numFmtId="0" fontId="4" fillId="0" borderId="15" xfId="90" applyFont="1" applyBorder="1" applyAlignment="1">
      <alignment horizontal="center" vertical="center" wrapText="1"/>
    </xf>
    <xf numFmtId="49" fontId="3" fillId="0" borderId="13" xfId="90" applyNumberFormat="1" applyFont="1" applyBorder="1" applyAlignment="1">
      <alignment horizontal="left" vertical="center" wrapText="1" indent="1"/>
    </xf>
    <xf numFmtId="168" fontId="81" fillId="24" borderId="13" xfId="90" applyNumberFormat="1" applyFont="1" applyFill="1" applyBorder="1" applyAlignment="1">
      <alignment horizontal="right" vertical="center" wrapText="1" indent="1"/>
    </xf>
    <xf numFmtId="1" fontId="81" fillId="24" borderId="13" xfId="90" applyNumberFormat="1" applyFont="1" applyFill="1" applyBorder="1" applyAlignment="1">
      <alignment horizontal="right" vertical="center" wrapText="1" indent="1"/>
    </xf>
    <xf numFmtId="2" fontId="83" fillId="0" borderId="23" xfId="90" applyNumberFormat="1" applyFont="1" applyBorder="1" applyAlignment="1">
      <alignment vertical="center" wrapText="1"/>
    </xf>
    <xf numFmtId="2" fontId="83" fillId="0" borderId="25" xfId="90" applyNumberFormat="1" applyFont="1" applyBorder="1" applyAlignment="1">
      <alignment vertical="center" wrapText="1"/>
    </xf>
    <xf numFmtId="2" fontId="83" fillId="0" borderId="24" xfId="90" applyNumberFormat="1" applyFont="1" applyBorder="1" applyAlignment="1">
      <alignment vertical="center" wrapText="1"/>
    </xf>
    <xf numFmtId="0" fontId="4" fillId="0" borderId="0" xfId="90" applyFont="1" applyBorder="1" applyAlignment="1">
      <alignment vertical="center" wrapText="1"/>
    </xf>
    <xf numFmtId="49" fontId="4" fillId="0" borderId="13" xfId="90" applyNumberFormat="1" applyFont="1" applyBorder="1" applyAlignment="1">
      <alignment horizontal="left" vertical="center" wrapText="1" indent="1"/>
    </xf>
    <xf numFmtId="168" fontId="83" fillId="35" borderId="13" xfId="27" applyNumberFormat="1" applyFont="1" applyFill="1" applyBorder="1" applyAlignment="1">
      <alignment horizontal="right" vertical="center" wrapText="1" indent="1"/>
    </xf>
    <xf numFmtId="1" fontId="83" fillId="35" borderId="13" xfId="27" applyNumberFormat="1" applyFont="1" applyFill="1" applyBorder="1" applyAlignment="1">
      <alignment horizontal="right" vertical="center" wrapText="1" indent="1"/>
    </xf>
    <xf numFmtId="2" fontId="83" fillId="0" borderId="15" xfId="90" applyNumberFormat="1" applyFont="1" applyBorder="1" applyAlignment="1">
      <alignment vertical="center" wrapText="1"/>
    </xf>
    <xf numFmtId="2" fontId="83" fillId="0" borderId="13" xfId="90" applyNumberFormat="1" applyFont="1" applyBorder="1" applyAlignment="1">
      <alignment vertical="center" wrapText="1"/>
    </xf>
    <xf numFmtId="2" fontId="83" fillId="0" borderId="14" xfId="90" applyNumberFormat="1" applyFont="1" applyBorder="1" applyAlignment="1">
      <alignment vertical="center" wrapText="1"/>
    </xf>
    <xf numFmtId="168" fontId="83" fillId="37" borderId="13" xfId="27" applyNumberFormat="1" applyFont="1" applyFill="1" applyBorder="1" applyAlignment="1">
      <alignment horizontal="right" vertical="center" wrapText="1" indent="1"/>
    </xf>
    <xf numFmtId="1" fontId="83" fillId="37" borderId="13" xfId="27" applyNumberFormat="1" applyFont="1" applyFill="1" applyBorder="1" applyAlignment="1">
      <alignment horizontal="right" vertical="center" wrapText="1" indent="1"/>
    </xf>
    <xf numFmtId="0" fontId="87" fillId="0" borderId="15" xfId="90" applyFont="1" applyBorder="1" applyAlignment="1">
      <alignment horizontal="center" vertical="center" wrapText="1"/>
    </xf>
    <xf numFmtId="49" fontId="86" fillId="0" borderId="13" xfId="90" applyNumberFormat="1" applyFont="1" applyBorder="1" applyAlignment="1">
      <alignment horizontal="left" vertical="center" wrapText="1" indent="1"/>
    </xf>
    <xf numFmtId="0" fontId="132" fillId="0" borderId="0" xfId="90" applyFont="1"/>
    <xf numFmtId="0" fontId="87" fillId="37" borderId="15" xfId="90" applyFont="1" applyFill="1" applyBorder="1" applyAlignment="1">
      <alignment horizontal="center" vertical="center" wrapText="1"/>
    </xf>
    <xf numFmtId="49" fontId="87" fillId="37" borderId="13" xfId="90" applyNumberFormat="1" applyFont="1" applyFill="1" applyBorder="1" applyAlignment="1">
      <alignment horizontal="left" vertical="center" wrapText="1" indent="1"/>
    </xf>
    <xf numFmtId="2" fontId="83" fillId="37" borderId="15" xfId="90" applyNumberFormat="1" applyFont="1" applyFill="1" applyBorder="1" applyAlignment="1">
      <alignment vertical="center" wrapText="1"/>
    </xf>
    <xf numFmtId="2" fontId="83" fillId="37" borderId="13" xfId="90" applyNumberFormat="1" applyFont="1" applyFill="1" applyBorder="1" applyAlignment="1">
      <alignment vertical="center" wrapText="1"/>
    </xf>
    <xf numFmtId="2" fontId="83" fillId="37" borderId="14" xfId="90" applyNumberFormat="1" applyFont="1" applyFill="1" applyBorder="1" applyAlignment="1">
      <alignment vertical="center" wrapText="1"/>
    </xf>
    <xf numFmtId="0" fontId="87" fillId="37" borderId="0" xfId="90" applyFont="1" applyFill="1" applyAlignment="1">
      <alignment vertical="center" wrapText="1"/>
    </xf>
    <xf numFmtId="0" fontId="132" fillId="37" borderId="0" xfId="90" applyFont="1" applyFill="1"/>
    <xf numFmtId="49" fontId="87" fillId="0" borderId="13" xfId="90" applyNumberFormat="1" applyFont="1" applyBorder="1" applyAlignment="1">
      <alignment horizontal="left" vertical="center" wrapText="1" indent="1"/>
    </xf>
    <xf numFmtId="1" fontId="81" fillId="24" borderId="20" xfId="90" applyNumberFormat="1" applyFont="1" applyFill="1" applyBorder="1" applyAlignment="1">
      <alignment horizontal="right" vertical="center" wrapText="1" indent="1"/>
    </xf>
    <xf numFmtId="1" fontId="81" fillId="24" borderId="62" xfId="90" applyNumberFormat="1" applyFont="1" applyFill="1" applyBorder="1" applyAlignment="1">
      <alignment horizontal="right" vertical="center" wrapText="1" indent="1"/>
    </xf>
    <xf numFmtId="2" fontId="83" fillId="0" borderId="62" xfId="90" applyNumberFormat="1" applyFont="1" applyBorder="1" applyAlignment="1">
      <alignment horizontal="center" vertical="center" wrapText="1"/>
    </xf>
    <xf numFmtId="2" fontId="83" fillId="0" borderId="13" xfId="90" applyNumberFormat="1" applyFont="1" applyBorder="1" applyAlignment="1">
      <alignment horizontal="center" vertical="center" wrapText="1"/>
    </xf>
    <xf numFmtId="2" fontId="83" fillId="0" borderId="38" xfId="90" applyNumberFormat="1" applyFont="1" applyBorder="1" applyAlignment="1">
      <alignment horizontal="center" vertical="center" wrapText="1"/>
    </xf>
    <xf numFmtId="49" fontId="4" fillId="0" borderId="13" xfId="90" applyNumberFormat="1" applyFont="1" applyFill="1" applyBorder="1" applyAlignment="1">
      <alignment horizontal="left" vertical="center" wrapText="1" indent="1"/>
    </xf>
    <xf numFmtId="1" fontId="81" fillId="37" borderId="20" xfId="90" applyNumberFormat="1" applyFont="1" applyFill="1" applyBorder="1" applyAlignment="1">
      <alignment horizontal="right" vertical="center" wrapText="1" indent="1"/>
    </xf>
    <xf numFmtId="2" fontId="83" fillId="0" borderId="62" xfId="90" applyNumberFormat="1" applyFont="1" applyBorder="1" applyAlignment="1">
      <alignment vertical="center" wrapText="1"/>
    </xf>
    <xf numFmtId="2" fontId="83" fillId="0" borderId="38" xfId="90" applyNumberFormat="1" applyFont="1" applyBorder="1" applyAlignment="1">
      <alignment vertical="center" wrapText="1"/>
    </xf>
    <xf numFmtId="0" fontId="4" fillId="0" borderId="16" xfId="90" applyFont="1" applyBorder="1" applyAlignment="1">
      <alignment horizontal="center" vertical="center" wrapText="1"/>
    </xf>
    <xf numFmtId="49" fontId="3" fillId="0" borderId="17" xfId="90" applyNumberFormat="1" applyFont="1" applyBorder="1" applyAlignment="1">
      <alignment horizontal="left" vertical="center" wrapText="1" indent="1"/>
    </xf>
    <xf numFmtId="2" fontId="83" fillId="0" borderId="16" xfId="90" applyNumberFormat="1" applyFont="1" applyBorder="1" applyAlignment="1">
      <alignment vertical="center" wrapText="1"/>
    </xf>
    <xf numFmtId="2" fontId="83" fillId="0" borderId="17" xfId="90" applyNumberFormat="1" applyFont="1" applyBorder="1" applyAlignment="1">
      <alignment vertical="center" wrapText="1"/>
    </xf>
    <xf numFmtId="2" fontId="83" fillId="0" borderId="18" xfId="90" applyNumberFormat="1" applyFont="1" applyBorder="1" applyAlignment="1">
      <alignment vertical="center" wrapText="1"/>
    </xf>
    <xf numFmtId="0" fontId="4" fillId="0" borderId="0" xfId="90" applyFont="1" applyAlignment="1">
      <alignment horizontal="left" vertical="center" wrapText="1"/>
    </xf>
    <xf numFmtId="49" fontId="4" fillId="0" borderId="0" xfId="90" applyNumberFormat="1" applyFont="1" applyBorder="1" applyAlignment="1">
      <alignment vertical="center" wrapText="1"/>
    </xf>
    <xf numFmtId="0" fontId="81" fillId="0" borderId="63" xfId="90" applyFont="1" applyBorder="1" applyAlignment="1">
      <alignment horizontal="left" vertical="center"/>
    </xf>
    <xf numFmtId="0" fontId="4" fillId="0" borderId="58" xfId="90" applyFont="1" applyBorder="1" applyAlignment="1">
      <alignment horizontal="left" vertical="center" wrapText="1"/>
    </xf>
    <xf numFmtId="0" fontId="4" fillId="0" borderId="59" xfId="90" applyFont="1" applyBorder="1" applyAlignment="1">
      <alignment horizontal="left" vertical="center" wrapText="1"/>
    </xf>
    <xf numFmtId="0" fontId="4" fillId="0" borderId="0" xfId="90" applyFont="1" applyAlignment="1">
      <alignment horizontal="center" vertical="center" wrapText="1"/>
    </xf>
    <xf numFmtId="0" fontId="117" fillId="0" borderId="0" xfId="90" applyFont="1" applyAlignment="1">
      <alignment vertical="center"/>
    </xf>
    <xf numFmtId="0" fontId="26" fillId="0" borderId="0" xfId="90" applyFont="1" applyAlignment="1">
      <alignment vertical="center" wrapText="1"/>
    </xf>
    <xf numFmtId="49" fontId="26" fillId="0" borderId="0" xfId="90" applyNumberFormat="1" applyFont="1" applyAlignment="1">
      <alignment horizontal="left" vertical="center" wrapText="1" indent="1"/>
    </xf>
    <xf numFmtId="49" fontId="4" fillId="0" borderId="0" xfId="90" applyNumberFormat="1" applyFont="1" applyAlignment="1">
      <alignment horizontal="left" vertical="center" wrapText="1" indent="1"/>
    </xf>
    <xf numFmtId="0" fontId="104" fillId="48" borderId="42" xfId="90" applyFont="1" applyFill="1" applyBorder="1" applyAlignment="1">
      <alignment horizontal="center" vertical="center" wrapText="1"/>
    </xf>
    <xf numFmtId="0" fontId="87" fillId="47" borderId="0" xfId="90" applyFont="1" applyFill="1" applyAlignment="1">
      <alignment vertical="center" wrapText="1"/>
    </xf>
    <xf numFmtId="0" fontId="8" fillId="0" borderId="13" xfId="90" applyFont="1" applyBorder="1" applyAlignment="1">
      <alignment horizontal="center" vertical="center" wrapText="1"/>
    </xf>
    <xf numFmtId="0" fontId="3" fillId="0" borderId="0" xfId="90" applyFont="1" applyAlignment="1">
      <alignment vertical="center" wrapText="1"/>
    </xf>
    <xf numFmtId="0" fontId="3" fillId="0" borderId="12" xfId="90" applyFont="1" applyBorder="1" applyAlignment="1">
      <alignment horizontal="center" vertical="center" wrapText="1"/>
    </xf>
    <xf numFmtId="0" fontId="104" fillId="48" borderId="57" xfId="90" applyFont="1" applyFill="1" applyBorder="1" applyAlignment="1">
      <alignment horizontal="center" vertical="center" wrapText="1"/>
    </xf>
    <xf numFmtId="0" fontId="86" fillId="0" borderId="0" xfId="90" applyFont="1" applyBorder="1" applyAlignment="1">
      <alignment vertical="center" wrapText="1"/>
    </xf>
    <xf numFmtId="168" fontId="8" fillId="24" borderId="13" xfId="90" applyNumberFormat="1" applyFont="1" applyFill="1" applyBorder="1" applyAlignment="1">
      <alignment horizontal="right" vertical="center" wrapText="1" indent="1"/>
    </xf>
    <xf numFmtId="1" fontId="8" fillId="24" borderId="13" xfId="90" applyNumberFormat="1" applyFont="1" applyFill="1" applyBorder="1" applyAlignment="1">
      <alignment horizontal="right" vertical="center" wrapText="1" indent="1"/>
    </xf>
    <xf numFmtId="1" fontId="8" fillId="24" borderId="20" xfId="90" applyNumberFormat="1" applyFont="1" applyFill="1" applyBorder="1" applyAlignment="1">
      <alignment horizontal="right" vertical="center" wrapText="1" indent="1"/>
    </xf>
    <xf numFmtId="1" fontId="8" fillId="24" borderId="62" xfId="90" applyNumberFormat="1" applyFont="1" applyFill="1" applyBorder="1" applyAlignment="1">
      <alignment horizontal="right" vertical="center" wrapText="1" indent="1"/>
    </xf>
    <xf numFmtId="1" fontId="104" fillId="48" borderId="43" xfId="90" applyNumberFormat="1" applyFont="1" applyFill="1" applyBorder="1" applyAlignment="1">
      <alignment horizontal="right" vertical="center" wrapText="1" indent="1"/>
    </xf>
    <xf numFmtId="2" fontId="87" fillId="0" borderId="23" xfId="90" applyNumberFormat="1" applyFont="1" applyBorder="1" applyAlignment="1">
      <alignment vertical="center" wrapText="1"/>
    </xf>
    <xf numFmtId="2" fontId="87" fillId="0" borderId="25" xfId="90" applyNumberFormat="1" applyFont="1" applyBorder="1" applyAlignment="1">
      <alignment vertical="center" wrapText="1"/>
    </xf>
    <xf numFmtId="2" fontId="87" fillId="0" borderId="24" xfId="90" applyNumberFormat="1" applyFont="1" applyBorder="1" applyAlignment="1">
      <alignment vertical="center" wrapText="1"/>
    </xf>
    <xf numFmtId="168" fontId="4" fillId="35" borderId="13" xfId="27" applyNumberFormat="1" applyFont="1" applyFill="1" applyBorder="1" applyAlignment="1">
      <alignment horizontal="right" vertical="center" wrapText="1" indent="1"/>
    </xf>
    <xf numFmtId="1" fontId="4" fillId="35" borderId="13" xfId="27" applyNumberFormat="1" applyFont="1" applyFill="1" applyBorder="1" applyAlignment="1">
      <alignment horizontal="right" vertical="center" wrapText="1" indent="1"/>
    </xf>
    <xf numFmtId="2" fontId="87" fillId="0" borderId="15" xfId="90" applyNumberFormat="1" applyFont="1" applyBorder="1" applyAlignment="1">
      <alignment vertical="center" wrapText="1"/>
    </xf>
    <xf numFmtId="2" fontId="87" fillId="0" borderId="13" xfId="90" applyNumberFormat="1" applyFont="1" applyBorder="1" applyAlignment="1">
      <alignment vertical="center" wrapText="1"/>
    </xf>
    <xf numFmtId="2" fontId="87" fillId="0" borderId="14" xfId="90" applyNumberFormat="1" applyFont="1" applyBorder="1" applyAlignment="1">
      <alignment vertical="center" wrapText="1"/>
    </xf>
    <xf numFmtId="168" fontId="4" fillId="37" borderId="13" xfId="27" applyNumberFormat="1" applyFont="1" applyFill="1" applyBorder="1" applyAlignment="1">
      <alignment horizontal="right" vertical="center" wrapText="1" indent="1"/>
    </xf>
    <xf numFmtId="168" fontId="8" fillId="37" borderId="13" xfId="90" applyNumberFormat="1" applyFont="1" applyFill="1" applyBorder="1" applyAlignment="1">
      <alignment horizontal="right" vertical="center" wrapText="1" indent="1"/>
    </xf>
    <xf numFmtId="1" fontId="4" fillId="37" borderId="13" xfId="27" applyNumberFormat="1" applyFont="1" applyFill="1" applyBorder="1" applyAlignment="1">
      <alignment horizontal="right" vertical="center" wrapText="1" indent="1"/>
    </xf>
    <xf numFmtId="1" fontId="8" fillId="37" borderId="20" xfId="90" applyNumberFormat="1" applyFont="1" applyFill="1" applyBorder="1" applyAlignment="1">
      <alignment horizontal="right" vertical="center" wrapText="1" indent="1"/>
    </xf>
    <xf numFmtId="2" fontId="87" fillId="0" borderId="62" xfId="90" applyNumberFormat="1" applyFont="1" applyBorder="1" applyAlignment="1">
      <alignment horizontal="center" vertical="center" wrapText="1"/>
    </xf>
    <xf numFmtId="2" fontId="87" fillId="0" borderId="13" xfId="90" applyNumberFormat="1" applyFont="1" applyBorder="1" applyAlignment="1">
      <alignment horizontal="center" vertical="center" wrapText="1"/>
    </xf>
    <xf numFmtId="2" fontId="87" fillId="0" borderId="38" xfId="90" applyNumberFormat="1" applyFont="1" applyBorder="1" applyAlignment="1">
      <alignment horizontal="center" vertical="center" wrapText="1"/>
    </xf>
    <xf numFmtId="2" fontId="87" fillId="0" borderId="62" xfId="90" applyNumberFormat="1" applyFont="1" applyBorder="1" applyAlignment="1">
      <alignment vertical="center" wrapText="1"/>
    </xf>
    <xf numFmtId="2" fontId="87" fillId="0" borderId="38" xfId="90" applyNumberFormat="1" applyFont="1" applyBorder="1" applyAlignment="1">
      <alignment vertical="center" wrapText="1"/>
    </xf>
    <xf numFmtId="168" fontId="8" fillId="24" borderId="17" xfId="90" applyNumberFormat="1" applyFont="1" applyFill="1" applyBorder="1" applyAlignment="1">
      <alignment horizontal="right" vertical="center" wrapText="1" indent="1"/>
    </xf>
    <xf numFmtId="1" fontId="8" fillId="24" borderId="17" xfId="90" applyNumberFormat="1" applyFont="1" applyFill="1" applyBorder="1" applyAlignment="1">
      <alignment horizontal="right" vertical="center" wrapText="1" indent="1"/>
    </xf>
    <xf numFmtId="1" fontId="8" fillId="24" borderId="28" xfId="90" applyNumberFormat="1" applyFont="1" applyFill="1" applyBorder="1" applyAlignment="1">
      <alignment horizontal="right" vertical="center" wrapText="1" indent="1"/>
    </xf>
    <xf numFmtId="1" fontId="104" fillId="48" borderId="56" xfId="90" applyNumberFormat="1" applyFont="1" applyFill="1" applyBorder="1" applyAlignment="1">
      <alignment horizontal="right" vertical="center" wrapText="1" indent="1"/>
    </xf>
    <xf numFmtId="2" fontId="87" fillId="0" borderId="16" xfId="90" applyNumberFormat="1" applyFont="1" applyBorder="1" applyAlignment="1">
      <alignment vertical="center" wrapText="1"/>
    </xf>
    <xf numFmtId="2" fontId="87" fillId="0" borderId="17" xfId="90" applyNumberFormat="1" applyFont="1" applyBorder="1" applyAlignment="1">
      <alignment vertical="center" wrapText="1"/>
    </xf>
    <xf numFmtId="2" fontId="87" fillId="0" borderId="18" xfId="90" applyNumberFormat="1" applyFont="1" applyBorder="1" applyAlignment="1">
      <alignment vertical="center" wrapText="1"/>
    </xf>
    <xf numFmtId="0" fontId="86" fillId="0" borderId="0" xfId="90" applyFont="1" applyAlignment="1">
      <alignment horizontal="center" vertical="center"/>
    </xf>
    <xf numFmtId="0" fontId="4" fillId="0" borderId="15" xfId="91" applyFont="1" applyBorder="1" applyAlignment="1">
      <alignment horizontal="center" vertical="center" wrapText="1"/>
    </xf>
    <xf numFmtId="0" fontId="4" fillId="0" borderId="13" xfId="91" applyFont="1" applyFill="1" applyBorder="1" applyAlignment="1">
      <alignment horizontal="center" vertical="center" wrapText="1"/>
    </xf>
    <xf numFmtId="0" fontId="4" fillId="0" borderId="16" xfId="91" applyFont="1" applyBorder="1" applyAlignment="1">
      <alignment horizontal="center" vertical="center" wrapText="1"/>
    </xf>
    <xf numFmtId="3" fontId="8" fillId="35" borderId="13" xfId="91" applyNumberFormat="1" applyFont="1" applyFill="1" applyBorder="1" applyAlignment="1">
      <alignment horizontal="right" vertical="center" wrapText="1" indent="1"/>
    </xf>
    <xf numFmtId="3" fontId="4" fillId="0" borderId="0" xfId="0" applyNumberFormat="1" applyFont="1" applyAlignment="1">
      <alignment vertical="center" wrapText="1"/>
    </xf>
    <xf numFmtId="166" fontId="4" fillId="0" borderId="0" xfId="0" applyNumberFormat="1" applyFont="1" applyFill="1" applyBorder="1"/>
    <xf numFmtId="166" fontId="26" fillId="0" borderId="0" xfId="0" applyNumberFormat="1" applyFont="1" applyFill="1" applyBorder="1" applyAlignment="1">
      <alignment vertical="center"/>
    </xf>
    <xf numFmtId="3" fontId="9" fillId="0" borderId="0" xfId="0" applyNumberFormat="1" applyFont="1" applyAlignment="1">
      <alignment vertical="center" wrapText="1"/>
    </xf>
    <xf numFmtId="3" fontId="82" fillId="0" borderId="0" xfId="45" applyNumberFormat="1" applyFont="1" applyBorder="1" applyAlignment="1">
      <alignment vertical="center" wrapText="1"/>
    </xf>
    <xf numFmtId="3" fontId="0" fillId="0" borderId="0" xfId="0" applyNumberFormat="1"/>
    <xf numFmtId="3" fontId="9" fillId="0" borderId="0" xfId="44" applyNumberFormat="1" applyFont="1" applyAlignment="1">
      <alignment vertical="center" wrapText="1"/>
    </xf>
    <xf numFmtId="0" fontId="3" fillId="0" borderId="13" xfId="90" applyFont="1" applyBorder="1" applyAlignment="1">
      <alignment horizontal="center" vertical="center" wrapText="1"/>
    </xf>
    <xf numFmtId="3" fontId="4" fillId="0" borderId="0" xfId="0" applyNumberFormat="1" applyFont="1"/>
    <xf numFmtId="3" fontId="84" fillId="0" borderId="0" xfId="0" applyNumberFormat="1" applyFont="1"/>
    <xf numFmtId="0" fontId="4" fillId="0" borderId="13" xfId="92" applyFont="1" applyBorder="1" applyAlignment="1">
      <alignment horizontal="left" vertical="top" wrapText="1" indent="1"/>
    </xf>
    <xf numFmtId="0" fontId="3" fillId="0" borderId="14" xfId="91" applyFont="1" applyBorder="1" applyAlignment="1">
      <alignment horizontal="center" vertical="center" wrapText="1"/>
    </xf>
    <xf numFmtId="165" fontId="4" fillId="0" borderId="13" xfId="27" applyFont="1" applyBorder="1" applyAlignment="1">
      <alignment horizontal="left" vertical="top" wrapText="1" indent="1"/>
    </xf>
    <xf numFmtId="165" fontId="4" fillId="0" borderId="0" xfId="27" applyFont="1"/>
    <xf numFmtId="3" fontId="8" fillId="52" borderId="13" xfId="0" applyNumberFormat="1" applyFont="1" applyFill="1" applyBorder="1" applyAlignment="1">
      <alignment horizontal="right" vertical="center" wrapText="1" indent="1"/>
    </xf>
    <xf numFmtId="165" fontId="8" fillId="52" borderId="13" xfId="27" applyFont="1" applyFill="1" applyBorder="1" applyAlignment="1">
      <alignment horizontal="right" vertical="center" wrapText="1" indent="1"/>
    </xf>
    <xf numFmtId="0" fontId="126" fillId="0" borderId="0" xfId="91" applyFont="1" applyAlignment="1">
      <alignment horizontal="left" vertical="center"/>
    </xf>
    <xf numFmtId="3" fontId="4" fillId="0" borderId="0" xfId="90" applyNumberFormat="1" applyFont="1"/>
    <xf numFmtId="3" fontId="69" fillId="0" borderId="0" xfId="9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4" fillId="0" borderId="15" xfId="90" applyFont="1" applyBorder="1" applyAlignment="1">
      <alignment horizontal="center" vertical="center"/>
    </xf>
    <xf numFmtId="49" fontId="84" fillId="0" borderId="13" xfId="90" applyNumberFormat="1" applyFont="1" applyFill="1" applyBorder="1" applyAlignment="1">
      <alignment horizontal="left" vertical="top" wrapText="1" indent="1"/>
    </xf>
    <xf numFmtId="3" fontId="84" fillId="24" borderId="13" xfId="90" applyNumberFormat="1" applyFont="1" applyFill="1" applyBorder="1" applyAlignment="1">
      <alignment horizontal="right" vertical="center" wrapText="1" indent="1"/>
    </xf>
    <xf numFmtId="3" fontId="84" fillId="24" borderId="14" xfId="90" applyNumberFormat="1" applyFont="1" applyFill="1" applyBorder="1" applyAlignment="1">
      <alignment horizontal="right" vertical="center" wrapText="1" indent="1"/>
    </xf>
    <xf numFmtId="0" fontId="4" fillId="0" borderId="0" xfId="91" applyFont="1" applyAlignment="1">
      <alignment horizontal="center" vertical="center" wrapText="1"/>
    </xf>
    <xf numFmtId="0" fontId="4" fillId="0" borderId="0" xfId="91" applyFont="1" applyAlignment="1">
      <alignment vertical="center" wrapText="1"/>
    </xf>
    <xf numFmtId="0" fontId="3" fillId="0" borderId="20" xfId="91" applyFont="1" applyBorder="1" applyAlignment="1">
      <alignment horizontal="center" vertical="center" wrapText="1"/>
    </xf>
    <xf numFmtId="0" fontId="3" fillId="0" borderId="22" xfId="91" applyFont="1" applyBorder="1" applyAlignment="1">
      <alignment vertical="center" wrapText="1"/>
    </xf>
    <xf numFmtId="0" fontId="8" fillId="0" borderId="13" xfId="91" applyFont="1" applyBorder="1" applyAlignment="1">
      <alignment horizontal="left" vertical="center" wrapText="1"/>
    </xf>
    <xf numFmtId="0" fontId="9" fillId="0" borderId="13" xfId="91" applyFont="1" applyFill="1" applyBorder="1" applyAlignment="1">
      <alignment horizontal="center" vertical="center" wrapText="1"/>
    </xf>
    <xf numFmtId="0" fontId="4" fillId="0" borderId="14" xfId="91" applyFont="1" applyBorder="1" applyAlignment="1">
      <alignment horizontal="center" vertical="center" wrapText="1"/>
    </xf>
    <xf numFmtId="0" fontId="8" fillId="0" borderId="13" xfId="91" applyFont="1" applyFill="1" applyBorder="1" applyAlignment="1">
      <alignment horizontal="left" vertical="center" wrapText="1" indent="1"/>
    </xf>
    <xf numFmtId="3" fontId="8" fillId="35" borderId="20" xfId="91" applyNumberFormat="1" applyFont="1" applyFill="1" applyBorder="1" applyAlignment="1">
      <alignment horizontal="right" vertical="center" wrapText="1" indent="1"/>
    </xf>
    <xf numFmtId="3" fontId="9" fillId="0" borderId="13" xfId="91" applyNumberFormat="1" applyFont="1" applyBorder="1" applyAlignment="1">
      <alignment horizontal="center" vertical="center" wrapText="1"/>
    </xf>
    <xf numFmtId="3" fontId="9" fillId="0" borderId="14" xfId="91" applyNumberFormat="1" applyFont="1" applyBorder="1" applyAlignment="1">
      <alignment horizontal="center" vertical="center" wrapText="1"/>
    </xf>
    <xf numFmtId="3" fontId="8" fillId="35" borderId="14" xfId="91" applyNumberFormat="1" applyFont="1" applyFill="1" applyBorder="1" applyAlignment="1">
      <alignment horizontal="right" vertical="center" wrapText="1" indent="1"/>
    </xf>
    <xf numFmtId="0" fontId="8" fillId="0" borderId="13" xfId="91" applyFont="1" applyBorder="1" applyAlignment="1">
      <alignment horizontal="left" vertical="center" wrapText="1" indent="1"/>
    </xf>
    <xf numFmtId="3" fontId="8" fillId="24" borderId="27" xfId="91" applyNumberFormat="1" applyFont="1" applyFill="1" applyBorder="1" applyAlignment="1">
      <alignment horizontal="right" vertical="center" wrapText="1" indent="1"/>
    </xf>
    <xf numFmtId="3" fontId="8" fillId="35" borderId="27" xfId="91" applyNumberFormat="1" applyFont="1" applyFill="1" applyBorder="1" applyAlignment="1">
      <alignment horizontal="right" vertical="center" wrapText="1" indent="1"/>
    </xf>
    <xf numFmtId="3" fontId="8" fillId="24" borderId="20" xfId="91" applyNumberFormat="1" applyFont="1" applyFill="1" applyBorder="1" applyAlignment="1">
      <alignment horizontal="right" vertical="center" wrapText="1" indent="1"/>
    </xf>
    <xf numFmtId="0" fontId="8" fillId="0" borderId="17" xfId="91" applyFont="1" applyBorder="1" applyAlignment="1">
      <alignment horizontal="left" vertical="center" wrapText="1" indent="1"/>
    </xf>
    <xf numFmtId="3" fontId="8" fillId="24" borderId="28" xfId="91" applyNumberFormat="1" applyFont="1" applyFill="1" applyBorder="1" applyAlignment="1">
      <alignment horizontal="right" vertical="center" wrapText="1" indent="1"/>
    </xf>
    <xf numFmtId="3" fontId="9" fillId="0" borderId="17" xfId="91" applyNumberFormat="1" applyFont="1" applyBorder="1" applyAlignment="1">
      <alignment horizontal="center" vertical="center" wrapText="1"/>
    </xf>
    <xf numFmtId="3" fontId="9" fillId="0" borderId="18" xfId="91" applyNumberFormat="1" applyFont="1" applyBorder="1" applyAlignment="1">
      <alignment horizontal="center" vertical="center" wrapText="1"/>
    </xf>
    <xf numFmtId="49" fontId="4" fillId="0" borderId="0" xfId="91" applyNumberFormat="1" applyFont="1" applyBorder="1" applyAlignment="1">
      <alignment vertical="center" wrapText="1"/>
    </xf>
    <xf numFmtId="49" fontId="4" fillId="0" borderId="0" xfId="91" applyNumberFormat="1" applyFont="1" applyAlignment="1">
      <alignment vertical="center" wrapText="1"/>
    </xf>
    <xf numFmtId="3" fontId="4" fillId="0" borderId="0" xfId="91" applyNumberFormat="1" applyFont="1" applyAlignment="1">
      <alignment vertical="center" wrapText="1"/>
    </xf>
    <xf numFmtId="3" fontId="0" fillId="0" borderId="0" xfId="0" applyNumberFormat="1" applyBorder="1"/>
    <xf numFmtId="4" fontId="4" fillId="0" borderId="0" xfId="0" applyNumberFormat="1" applyFont="1" applyAlignment="1">
      <alignment vertical="center" wrapText="1"/>
    </xf>
    <xf numFmtId="4" fontId="0" fillId="0" borderId="0" xfId="0" applyNumberFormat="1" applyBorder="1"/>
    <xf numFmtId="0" fontId="70" fillId="0" borderId="0" xfId="0" applyFont="1" applyBorder="1"/>
    <xf numFmtId="0" fontId="2" fillId="0" borderId="0" xfId="0" applyFont="1" applyBorder="1"/>
    <xf numFmtId="4" fontId="4" fillId="0" borderId="0" xfId="40" applyNumberFormat="1" applyFont="1" applyAlignment="1">
      <alignment horizontal="center"/>
    </xf>
    <xf numFmtId="4" fontId="4" fillId="0" borderId="0" xfId="40" applyNumberFormat="1" applyFont="1"/>
    <xf numFmtId="3" fontId="31" fillId="0" borderId="0" xfId="0" applyNumberFormat="1" applyFont="1" applyBorder="1" applyAlignment="1">
      <alignment horizontal="left" vertical="center"/>
    </xf>
    <xf numFmtId="4" fontId="4" fillId="0" borderId="0" xfId="0" applyNumberFormat="1" applyFont="1" applyAlignment="1">
      <alignment vertical="top" wrapText="1"/>
    </xf>
    <xf numFmtId="4" fontId="4" fillId="0" borderId="0" xfId="0" applyNumberFormat="1" applyFont="1"/>
    <xf numFmtId="3" fontId="4" fillId="0" borderId="0" xfId="40" applyNumberFormat="1" applyFont="1"/>
    <xf numFmtId="4" fontId="9" fillId="0" borderId="0" xfId="0" applyNumberFormat="1" applyFont="1" applyAlignment="1">
      <alignment vertical="center" wrapText="1"/>
    </xf>
    <xf numFmtId="0" fontId="9" fillId="35" borderId="14" xfId="0" applyFont="1" applyFill="1" applyBorder="1" applyAlignment="1">
      <alignment horizontal="left" vertical="distributed" wrapText="1" indent="1"/>
    </xf>
    <xf numFmtId="1" fontId="0" fillId="0" borderId="0" xfId="0" applyNumberFormat="1"/>
    <xf numFmtId="0" fontId="134" fillId="0" borderId="0" xfId="91" applyFont="1" applyBorder="1" applyAlignment="1">
      <alignment horizontal="center" vertical="center" wrapText="1"/>
    </xf>
    <xf numFmtId="0" fontId="9" fillId="0" borderId="0" xfId="91" applyFont="1" applyBorder="1" applyAlignment="1">
      <alignment horizontal="left" vertical="center" wrapText="1"/>
    </xf>
    <xf numFmtId="0" fontId="9" fillId="0" borderId="0" xfId="91" applyFont="1" applyAlignment="1">
      <alignment vertical="center" wrapText="1"/>
    </xf>
    <xf numFmtId="0" fontId="134" fillId="0" borderId="0" xfId="0" applyFont="1" applyBorder="1" applyAlignment="1">
      <alignment horizontal="center" vertical="center" wrapText="1"/>
    </xf>
    <xf numFmtId="0" fontId="9" fillId="0" borderId="0" xfId="0" applyFont="1" applyBorder="1" applyAlignment="1">
      <alignment horizontal="left" vertical="center" wrapText="1"/>
    </xf>
    <xf numFmtId="3" fontId="2" fillId="0" borderId="0" xfId="0" applyNumberFormat="1" applyFont="1" applyBorder="1"/>
    <xf numFmtId="166" fontId="69" fillId="42" borderId="13" xfId="0" applyNumberFormat="1" applyFont="1" applyFill="1" applyBorder="1" applyAlignment="1">
      <alignment vertical="center" wrapText="1"/>
    </xf>
    <xf numFmtId="3" fontId="26" fillId="0" borderId="0" xfId="0" applyNumberFormat="1" applyFont="1" applyFill="1" applyBorder="1" applyAlignment="1">
      <alignment vertical="center"/>
    </xf>
    <xf numFmtId="166" fontId="123" fillId="0" borderId="0" xfId="0" applyNumberFormat="1" applyFont="1" applyFill="1" applyBorder="1" applyAlignment="1">
      <alignment vertical="center"/>
    </xf>
    <xf numFmtId="4" fontId="82" fillId="0" borderId="0" xfId="0" applyNumberFormat="1" applyFont="1" applyAlignment="1">
      <alignment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4" fillId="0" borderId="0" xfId="90" applyFont="1" applyAlignment="1">
      <alignment horizontal="center" vertical="center" wrapText="1"/>
    </xf>
    <xf numFmtId="3" fontId="86" fillId="24" borderId="14" xfId="0" applyNumberFormat="1" applyFont="1" applyFill="1" applyBorder="1" applyAlignment="1">
      <alignment horizontal="right" vertical="center" wrapText="1" indent="1"/>
    </xf>
    <xf numFmtId="3" fontId="91" fillId="0" borderId="0" xfId="0" applyNumberFormat="1" applyFont="1" applyFill="1" applyAlignment="1">
      <alignment horizontal="left" vertical="center" wrapText="1"/>
    </xf>
    <xf numFmtId="3" fontId="126" fillId="0" borderId="0" xfId="0" applyNumberFormat="1" applyFont="1"/>
    <xf numFmtId="3" fontId="84" fillId="0" borderId="0" xfId="0" applyNumberFormat="1" applyFont="1" applyBorder="1" applyAlignment="1">
      <alignment horizontal="left" vertical="center" wrapText="1" indent="1"/>
    </xf>
    <xf numFmtId="165" fontId="9" fillId="0" borderId="0" xfId="27" applyFont="1" applyAlignment="1">
      <alignment vertical="center" wrapText="1"/>
    </xf>
    <xf numFmtId="164" fontId="9" fillId="0" borderId="0" xfId="0" applyNumberFormat="1" applyFont="1" applyAlignment="1">
      <alignment vertical="center" wrapText="1"/>
    </xf>
    <xf numFmtId="1" fontId="125" fillId="0" borderId="0" xfId="90" applyNumberFormat="1" applyFont="1"/>
    <xf numFmtId="4" fontId="4" fillId="0" borderId="0" xfId="90" applyNumberFormat="1" applyFont="1"/>
    <xf numFmtId="4" fontId="84" fillId="0" borderId="0" xfId="90" applyNumberFormat="1" applyFont="1"/>
    <xf numFmtId="4" fontId="135" fillId="0" borderId="0" xfId="90" applyNumberFormat="1" applyFont="1"/>
    <xf numFmtId="167" fontId="135" fillId="38" borderId="0" xfId="90" applyNumberFormat="1" applyFont="1" applyFill="1"/>
    <xf numFmtId="0" fontId="135" fillId="0" borderId="0" xfId="90" applyFont="1"/>
    <xf numFmtId="166" fontId="108" fillId="39" borderId="13" xfId="0" applyNumberFormat="1" applyFont="1" applyFill="1" applyBorder="1" applyAlignment="1">
      <alignment vertical="center" wrapText="1"/>
    </xf>
    <xf numFmtId="4" fontId="4" fillId="35" borderId="13" xfId="90" applyNumberFormat="1" applyFont="1" applyFill="1" applyBorder="1" applyAlignment="1">
      <alignment horizontal="right" vertical="center" wrapText="1" indent="1"/>
    </xf>
    <xf numFmtId="4" fontId="8" fillId="24" borderId="13" xfId="90" applyNumberFormat="1" applyFont="1" applyFill="1" applyBorder="1" applyAlignment="1">
      <alignment horizontal="right" vertical="center" wrapText="1" indent="1"/>
    </xf>
    <xf numFmtId="4" fontId="8" fillId="35" borderId="13" xfId="90" applyNumberFormat="1" applyFont="1" applyFill="1" applyBorder="1" applyAlignment="1">
      <alignment horizontal="right" vertical="center" wrapText="1" indent="1"/>
    </xf>
    <xf numFmtId="4" fontId="4" fillId="35" borderId="13" xfId="90" applyNumberFormat="1" applyFont="1" applyFill="1" applyBorder="1" applyAlignment="1">
      <alignment horizontal="right" vertical="center" wrapText="1"/>
    </xf>
    <xf numFmtId="4" fontId="84" fillId="35" borderId="13" xfId="90" applyNumberFormat="1" applyFont="1" applyFill="1" applyBorder="1" applyAlignment="1">
      <alignment horizontal="right" vertical="center" wrapText="1" indent="1"/>
    </xf>
    <xf numFmtId="165" fontId="8" fillId="24" borderId="13" xfId="27" applyFont="1" applyFill="1" applyBorder="1" applyAlignment="1">
      <alignment horizontal="right" vertical="center" wrapText="1" indent="1"/>
    </xf>
    <xf numFmtId="4" fontId="8" fillId="24" borderId="17" xfId="90" applyNumberFormat="1" applyFont="1" applyFill="1" applyBorder="1" applyAlignment="1">
      <alignment horizontal="right" vertical="center" wrapText="1" indent="1"/>
    </xf>
    <xf numFmtId="4" fontId="127" fillId="24" borderId="17" xfId="90" applyNumberFormat="1" applyFont="1" applyFill="1" applyBorder="1" applyAlignment="1">
      <alignment horizontal="right" vertical="center" wrapText="1" indent="1"/>
    </xf>
    <xf numFmtId="165" fontId="108" fillId="0" borderId="0" xfId="27" applyFont="1"/>
    <xf numFmtId="4" fontId="8" fillId="42" borderId="13" xfId="90" applyNumberFormat="1" applyFont="1" applyFill="1" applyBorder="1" applyAlignment="1">
      <alignment horizontal="right" vertical="center" wrapText="1" indent="1"/>
    </xf>
    <xf numFmtId="4" fontId="4" fillId="52" borderId="13" xfId="90" applyNumberFormat="1" applyFont="1" applyFill="1" applyBorder="1" applyAlignment="1">
      <alignment horizontal="right" vertical="center" wrapText="1" indent="1"/>
    </xf>
    <xf numFmtId="0" fontId="2" fillId="0" borderId="0" xfId="91"/>
    <xf numFmtId="0" fontId="3" fillId="0" borderId="13" xfId="91" applyFont="1" applyBorder="1" applyAlignment="1">
      <alignment horizontal="center" vertical="center" wrapText="1"/>
    </xf>
    <xf numFmtId="0" fontId="3" fillId="0" borderId="14" xfId="91" applyFont="1" applyBorder="1" applyAlignment="1">
      <alignment horizontal="center" vertical="center" wrapText="1"/>
    </xf>
    <xf numFmtId="0" fontId="3" fillId="0" borderId="15" xfId="91" applyFont="1" applyBorder="1" applyAlignment="1">
      <alignment horizontal="center" vertical="center" wrapText="1"/>
    </xf>
    <xf numFmtId="49" fontId="3" fillId="0" borderId="13" xfId="91" applyNumberFormat="1" applyFont="1" applyBorder="1" applyAlignment="1">
      <alignment horizontal="center" vertical="center" wrapText="1"/>
    </xf>
    <xf numFmtId="3" fontId="4" fillId="0" borderId="13" xfId="91" applyNumberFormat="1" applyFont="1" applyFill="1" applyBorder="1" applyAlignment="1">
      <alignment horizontal="center" vertical="center" wrapText="1"/>
    </xf>
    <xf numFmtId="3" fontId="4" fillId="0" borderId="14" xfId="91" applyNumberFormat="1" applyFont="1" applyFill="1" applyBorder="1" applyAlignment="1">
      <alignment horizontal="center" vertical="center" wrapText="1"/>
    </xf>
    <xf numFmtId="0" fontId="4" fillId="0" borderId="15" xfId="96" applyFont="1" applyBorder="1" applyAlignment="1">
      <alignment horizontal="center" vertical="center" wrapText="1"/>
    </xf>
    <xf numFmtId="49" fontId="81" fillId="0" borderId="13" xfId="96" applyNumberFormat="1" applyFont="1" applyBorder="1" applyAlignment="1">
      <alignment horizontal="left" vertical="center" wrapText="1" indent="1"/>
    </xf>
    <xf numFmtId="3" fontId="8" fillId="24" borderId="13" xfId="96" applyNumberFormat="1" applyFont="1" applyFill="1" applyBorder="1" applyAlignment="1">
      <alignment horizontal="right" vertical="center" wrapText="1" indent="1"/>
    </xf>
    <xf numFmtId="3" fontId="8" fillId="24" borderId="14" xfId="96" applyNumberFormat="1" applyFont="1" applyFill="1" applyBorder="1" applyAlignment="1">
      <alignment horizontal="right" vertical="center" wrapText="1" indent="1"/>
    </xf>
    <xf numFmtId="49" fontId="83" fillId="0" borderId="13" xfId="96" applyNumberFormat="1" applyFont="1" applyBorder="1" applyAlignment="1">
      <alignment horizontal="left" vertical="center" wrapText="1" indent="1"/>
    </xf>
    <xf numFmtId="3" fontId="4" fillId="35" borderId="13" xfId="96" applyNumberFormat="1" applyFont="1" applyFill="1" applyBorder="1" applyAlignment="1">
      <alignment horizontal="right" vertical="center" wrapText="1" indent="1"/>
    </xf>
    <xf numFmtId="3" fontId="4" fillId="35" borderId="13" xfId="96" applyNumberFormat="1" applyFont="1" applyFill="1" applyBorder="1" applyAlignment="1">
      <alignment horizontal="center" vertical="center" wrapText="1"/>
    </xf>
    <xf numFmtId="3" fontId="8" fillId="51" borderId="13" xfId="96" applyNumberFormat="1" applyFont="1" applyFill="1" applyBorder="1" applyAlignment="1">
      <alignment horizontal="right" vertical="center" wrapText="1" indent="1"/>
    </xf>
    <xf numFmtId="3" fontId="8" fillId="51" borderId="14" xfId="96" applyNumberFormat="1" applyFont="1" applyFill="1" applyBorder="1" applyAlignment="1">
      <alignment horizontal="center" vertical="center" wrapText="1"/>
    </xf>
    <xf numFmtId="3" fontId="8" fillId="51" borderId="13" xfId="96" applyNumberFormat="1" applyFont="1" applyFill="1" applyBorder="1" applyAlignment="1">
      <alignment horizontal="center" vertical="center" wrapText="1"/>
    </xf>
    <xf numFmtId="3" fontId="8" fillId="51" borderId="14" xfId="96" applyNumberFormat="1" applyFont="1" applyFill="1" applyBorder="1" applyAlignment="1">
      <alignment horizontal="right" vertical="center" wrapText="1" indent="1"/>
    </xf>
    <xf numFmtId="49" fontId="8" fillId="0" borderId="13" xfId="96" applyNumberFormat="1" applyFont="1" applyBorder="1" applyAlignment="1">
      <alignment horizontal="left" vertical="center" wrapText="1" indent="1"/>
    </xf>
    <xf numFmtId="0" fontId="4" fillId="0" borderId="19" xfId="96" applyFont="1" applyBorder="1" applyAlignment="1">
      <alignment horizontal="left" vertical="top" wrapText="1" indent="1"/>
    </xf>
    <xf numFmtId="3" fontId="8" fillId="24" borderId="20" xfId="96" applyNumberFormat="1" applyFont="1" applyFill="1" applyBorder="1" applyAlignment="1">
      <alignment horizontal="right" vertical="center" wrapText="1" indent="1"/>
    </xf>
    <xf numFmtId="3" fontId="4" fillId="35" borderId="19" xfId="96" applyNumberFormat="1" applyFont="1" applyFill="1" applyBorder="1" applyAlignment="1">
      <alignment horizontal="right" vertical="center" wrapText="1" indent="1"/>
    </xf>
    <xf numFmtId="3" fontId="8" fillId="51" borderId="20" xfId="96" applyNumberFormat="1" applyFont="1" applyFill="1" applyBorder="1" applyAlignment="1">
      <alignment horizontal="center" vertical="center" wrapText="1"/>
    </xf>
    <xf numFmtId="3" fontId="8" fillId="51" borderId="20" xfId="96" applyNumberFormat="1" applyFont="1" applyFill="1" applyBorder="1" applyAlignment="1">
      <alignment horizontal="right" vertical="center" wrapText="1" indent="1"/>
    </xf>
    <xf numFmtId="0" fontId="8" fillId="0" borderId="19" xfId="96" applyFont="1" applyBorder="1" applyAlignment="1">
      <alignment horizontal="left" vertical="top" wrapText="1" indent="1"/>
    </xf>
    <xf numFmtId="0" fontId="4" fillId="0" borderId="21" xfId="96" applyFont="1" applyBorder="1" applyAlignment="1">
      <alignment horizontal="center" vertical="center" wrapText="1"/>
    </xf>
    <xf numFmtId="0" fontId="4" fillId="0" borderId="13" xfId="96" applyFont="1" applyBorder="1" applyAlignment="1">
      <alignment horizontal="left" vertical="top" wrapText="1" indent="1"/>
    </xf>
    <xf numFmtId="3" fontId="4" fillId="35" borderId="19" xfId="96" applyNumberFormat="1" applyFont="1" applyFill="1" applyBorder="1" applyAlignment="1">
      <alignment horizontal="center" vertical="center" wrapText="1"/>
    </xf>
    <xf numFmtId="3" fontId="4" fillId="35" borderId="26" xfId="96" applyNumberFormat="1" applyFont="1" applyFill="1" applyBorder="1" applyAlignment="1">
      <alignment horizontal="right" vertical="center" wrapText="1" indent="1"/>
    </xf>
    <xf numFmtId="0" fontId="4" fillId="0" borderId="16" xfId="96" applyFont="1" applyBorder="1" applyAlignment="1">
      <alignment horizontal="center" vertical="center" wrapText="1"/>
    </xf>
    <xf numFmtId="49" fontId="86" fillId="0" borderId="17" xfId="96" applyNumberFormat="1" applyFont="1" applyBorder="1" applyAlignment="1">
      <alignment horizontal="left" vertical="center" wrapText="1" indent="1"/>
    </xf>
    <xf numFmtId="3" fontId="3" fillId="24" borderId="17" xfId="96" applyNumberFormat="1" applyFont="1" applyFill="1" applyBorder="1" applyAlignment="1">
      <alignment horizontal="right" vertical="center" wrapText="1" indent="1"/>
    </xf>
    <xf numFmtId="3" fontId="3" fillId="24" borderId="18" xfId="96" applyNumberFormat="1" applyFont="1" applyFill="1" applyBorder="1" applyAlignment="1">
      <alignment horizontal="right" vertical="center" wrapText="1" indent="1"/>
    </xf>
    <xf numFmtId="0" fontId="84" fillId="0" borderId="0" xfId="91" applyFont="1" applyBorder="1" applyAlignment="1">
      <alignment horizontal="right" vertical="center" wrapText="1"/>
    </xf>
    <xf numFmtId="49" fontId="84" fillId="0" borderId="0" xfId="91" applyNumberFormat="1" applyFont="1" applyBorder="1" applyAlignment="1">
      <alignment vertical="center"/>
    </xf>
    <xf numFmtId="0" fontId="9" fillId="32" borderId="0" xfId="0" applyFont="1" applyFill="1" applyBorder="1" applyAlignment="1">
      <alignment vertical="center" wrapText="1"/>
    </xf>
    <xf numFmtId="0" fontId="9" fillId="0" borderId="52" xfId="0" applyFont="1" applyBorder="1" applyAlignment="1">
      <alignment wrapText="1"/>
    </xf>
    <xf numFmtId="0" fontId="9" fillId="0" borderId="27" xfId="0" applyFont="1" applyBorder="1" applyAlignment="1">
      <alignment wrapText="1"/>
    </xf>
    <xf numFmtId="0" fontId="9" fillId="0" borderId="0" xfId="0" applyFont="1" applyBorder="1" applyAlignment="1">
      <alignment horizontal="left" wrapText="1"/>
    </xf>
    <xf numFmtId="0" fontId="9" fillId="0" borderId="49" xfId="0" applyFont="1" applyBorder="1" applyAlignment="1">
      <alignment horizontal="left" wrapText="1"/>
    </xf>
    <xf numFmtId="0" fontId="9" fillId="0" borderId="52" xfId="0" applyFont="1" applyBorder="1" applyAlignment="1">
      <alignment horizontal="left" wrapText="1"/>
    </xf>
    <xf numFmtId="0" fontId="9" fillId="0" borderId="27" xfId="0" applyFont="1" applyBorder="1" applyAlignment="1">
      <alignment horizontal="left" wrapText="1"/>
    </xf>
    <xf numFmtId="0" fontId="9" fillId="0" borderId="23" xfId="35" applyFont="1" applyBorder="1" applyAlignment="1" applyProtection="1">
      <alignment horizontal="left" vertical="center" indent="1"/>
    </xf>
    <xf numFmtId="0" fontId="9" fillId="0" borderId="60" xfId="35" applyFont="1" applyBorder="1" applyAlignment="1" applyProtection="1">
      <alignment horizontal="left" vertical="center" indent="1"/>
    </xf>
    <xf numFmtId="0" fontId="13"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63"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5" fillId="0" borderId="30" xfId="0" applyFont="1" applyBorder="1" applyAlignment="1">
      <alignment horizontal="center" vertical="center" wrapText="1"/>
    </xf>
    <xf numFmtId="0" fontId="70" fillId="0" borderId="31" xfId="0" applyFont="1" applyBorder="1"/>
    <xf numFmtId="0" fontId="70" fillId="0" borderId="36" xfId="0" applyFont="1" applyBorder="1"/>
    <xf numFmtId="0" fontId="8" fillId="0" borderId="75"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54" xfId="0" applyFont="1" applyBorder="1" applyAlignment="1">
      <alignment horizontal="left" vertical="center" wrapText="1" inden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22"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34" xfId="0" applyFont="1" applyBorder="1" applyAlignment="1">
      <alignment horizontal="left" vertical="center" wrapText="1" indent="1"/>
    </xf>
    <xf numFmtId="49" fontId="4" fillId="0" borderId="35" xfId="0" applyNumberFormat="1" applyFont="1" applyBorder="1" applyAlignment="1">
      <alignment horizontal="left" wrapText="1"/>
    </xf>
    <xf numFmtId="49" fontId="4" fillId="0" borderId="46" xfId="0" applyNumberFormat="1" applyFont="1" applyBorder="1" applyAlignment="1">
      <alignment horizontal="left" wrapText="1"/>
    </xf>
    <xf numFmtId="49" fontId="4" fillId="0" borderId="47" xfId="0" applyNumberFormat="1" applyFont="1" applyBorder="1" applyAlignment="1">
      <alignment horizontal="left" wrapText="1"/>
    </xf>
    <xf numFmtId="49" fontId="4" fillId="0" borderId="37" xfId="0" applyNumberFormat="1" applyFont="1" applyBorder="1" applyAlignment="1">
      <alignment horizontal="left" wrapText="1"/>
    </xf>
    <xf numFmtId="49" fontId="4" fillId="0" borderId="50" xfId="0" applyNumberFormat="1" applyFont="1" applyBorder="1" applyAlignment="1">
      <alignment horizontal="left" wrapText="1"/>
    </xf>
    <xf numFmtId="49" fontId="4" fillId="0" borderId="32" xfId="0" applyNumberFormat="1" applyFont="1" applyBorder="1" applyAlignment="1">
      <alignment horizontal="left"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3" fillId="0" borderId="15"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84" fillId="0" borderId="0" xfId="90" applyFont="1" applyFill="1" applyAlignment="1">
      <alignment horizontal="center" wrapText="1"/>
    </xf>
    <xf numFmtId="0" fontId="13" fillId="0" borderId="69" xfId="90" applyFont="1" applyBorder="1" applyAlignment="1">
      <alignment horizontal="center" vertical="center"/>
    </xf>
    <xf numFmtId="0" fontId="13" fillId="0" borderId="70" xfId="90" applyFont="1" applyBorder="1" applyAlignment="1">
      <alignment horizontal="center" vertical="center"/>
    </xf>
    <xf numFmtId="0" fontId="13" fillId="0" borderId="71" xfId="90" applyFont="1" applyBorder="1" applyAlignment="1">
      <alignment horizontal="center" vertical="center"/>
    </xf>
    <xf numFmtId="0" fontId="8" fillId="0" borderId="61" xfId="90" applyFont="1" applyBorder="1" applyAlignment="1">
      <alignment horizontal="left" vertical="center" wrapText="1" indent="1"/>
    </xf>
    <xf numFmtId="0" fontId="8" fillId="0" borderId="72" xfId="90" applyFont="1" applyBorder="1" applyAlignment="1">
      <alignment horizontal="left" vertical="center" wrapText="1" indent="1"/>
    </xf>
    <xf numFmtId="0" fontId="8" fillId="0" borderId="41" xfId="90" applyFont="1" applyBorder="1" applyAlignment="1">
      <alignment horizontal="left" vertical="center" wrapText="1" indent="1"/>
    </xf>
    <xf numFmtId="0" fontId="3" fillId="0" borderId="15" xfId="90" applyFont="1" applyBorder="1" applyAlignment="1">
      <alignment horizontal="center" vertical="center" wrapText="1"/>
    </xf>
    <xf numFmtId="49" fontId="3" fillId="0" borderId="19" xfId="90" applyNumberFormat="1" applyFont="1" applyBorder="1" applyAlignment="1">
      <alignment horizontal="center" vertical="center" wrapText="1"/>
    </xf>
    <xf numFmtId="49" fontId="3" fillId="0" borderId="29" xfId="90" applyNumberFormat="1" applyFont="1" applyBorder="1" applyAlignment="1">
      <alignment horizontal="center" vertical="center" wrapText="1"/>
    </xf>
    <xf numFmtId="0" fontId="5" fillId="0" borderId="13" xfId="90" applyFont="1" applyBorder="1" applyAlignment="1">
      <alignment horizontal="center" vertical="center"/>
    </xf>
    <xf numFmtId="0" fontId="5" fillId="0" borderId="20" xfId="90" applyFont="1" applyBorder="1" applyAlignment="1">
      <alignment horizontal="center" vertical="center"/>
    </xf>
    <xf numFmtId="0" fontId="5" fillId="0" borderId="38" xfId="90" applyFont="1" applyBorder="1" applyAlignment="1">
      <alignment horizontal="center" vertical="center"/>
    </xf>
    <xf numFmtId="0" fontId="87" fillId="0" borderId="24" xfId="90" applyFont="1" applyBorder="1" applyAlignment="1">
      <alignment horizontal="center" vertical="center" wrapText="1"/>
    </xf>
    <xf numFmtId="0" fontId="87" fillId="0" borderId="14" xfId="90" applyFont="1" applyBorder="1" applyAlignment="1">
      <alignment horizontal="center" vertical="center" wrapText="1"/>
    </xf>
    <xf numFmtId="0" fontId="87" fillId="0" borderId="18" xfId="90" applyFont="1" applyBorder="1" applyAlignment="1">
      <alignment horizontal="center" vertical="center" wrapText="1"/>
    </xf>
    <xf numFmtId="0" fontId="3" fillId="0" borderId="13" xfId="90" applyFont="1" applyBorder="1" applyAlignment="1">
      <alignment horizontal="center" vertical="center" wrapText="1"/>
    </xf>
    <xf numFmtId="0" fontId="13" fillId="0" borderId="12" xfId="90" applyFont="1" applyBorder="1" applyAlignment="1">
      <alignment horizontal="center" vertical="center" wrapText="1"/>
    </xf>
    <xf numFmtId="0" fontId="13" fillId="0" borderId="0" xfId="90" applyFont="1" applyBorder="1" applyAlignment="1">
      <alignment horizontal="center" vertical="center" wrapText="1"/>
    </xf>
    <xf numFmtId="0" fontId="3" fillId="0" borderId="22" xfId="90" applyFont="1" applyBorder="1" applyAlignment="1">
      <alignment horizontal="center" vertical="center" textRotation="90" wrapText="1"/>
    </xf>
    <xf numFmtId="0" fontId="3" fillId="0" borderId="15" xfId="90" applyFont="1" applyBorder="1" applyAlignment="1">
      <alignment horizontal="center" vertical="center" textRotation="90" wrapText="1"/>
    </xf>
    <xf numFmtId="49" fontId="3" fillId="0" borderId="13" xfId="90" applyNumberFormat="1" applyFont="1" applyBorder="1" applyAlignment="1">
      <alignment horizontal="center" vertical="center" wrapText="1"/>
    </xf>
    <xf numFmtId="0" fontId="3" fillId="0" borderId="29" xfId="90" applyFont="1" applyBorder="1" applyAlignment="1">
      <alignment horizontal="center" vertical="center" wrapText="1"/>
    </xf>
    <xf numFmtId="0" fontId="3" fillId="36" borderId="29" xfId="90" applyFont="1" applyFill="1" applyBorder="1" applyAlignment="1">
      <alignment horizontal="center" vertical="center" wrapText="1"/>
    </xf>
    <xf numFmtId="0" fontId="3" fillId="36" borderId="13" xfId="90" applyFont="1" applyFill="1" applyBorder="1" applyAlignment="1">
      <alignment horizontal="center" vertical="center" wrapText="1"/>
    </xf>
    <xf numFmtId="0" fontId="3" fillId="0" borderId="37" xfId="90" applyFont="1" applyBorder="1" applyAlignment="1">
      <alignment horizontal="center" vertical="center" wrapText="1"/>
    </xf>
    <xf numFmtId="0" fontId="3" fillId="0" borderId="20" xfId="90" applyFont="1" applyBorder="1" applyAlignment="1">
      <alignment horizontal="center" vertical="center" wrapText="1"/>
    </xf>
    <xf numFmtId="0" fontId="8" fillId="0" borderId="12" xfId="90" applyFont="1" applyBorder="1" applyAlignment="1">
      <alignment horizontal="center" vertical="center" wrapText="1"/>
    </xf>
    <xf numFmtId="0" fontId="8" fillId="0" borderId="75" xfId="90" applyFont="1" applyBorder="1" applyAlignment="1">
      <alignment horizontal="center" vertical="center" wrapText="1"/>
    </xf>
    <xf numFmtId="49" fontId="4" fillId="0" borderId="20" xfId="90" applyNumberFormat="1" applyFont="1" applyBorder="1" applyAlignment="1">
      <alignment horizontal="left"/>
    </xf>
    <xf numFmtId="49" fontId="4" fillId="0" borderId="52" xfId="90" applyNumberFormat="1" applyFont="1" applyBorder="1" applyAlignment="1">
      <alignment horizontal="left"/>
    </xf>
    <xf numFmtId="49" fontId="9" fillId="0" borderId="20" xfId="90" applyNumberFormat="1" applyFont="1" applyBorder="1" applyAlignment="1">
      <alignment horizontal="left"/>
    </xf>
    <xf numFmtId="49" fontId="9" fillId="0" borderId="52" xfId="90" applyNumberFormat="1" applyFont="1" applyBorder="1" applyAlignment="1">
      <alignment horizontal="left"/>
    </xf>
    <xf numFmtId="49" fontId="9" fillId="0" borderId="27" xfId="90" applyNumberFormat="1" applyFont="1" applyBorder="1" applyAlignment="1">
      <alignment horizontal="left"/>
    </xf>
    <xf numFmtId="0" fontId="117" fillId="0" borderId="0" xfId="90" applyFont="1" applyAlignment="1">
      <alignment horizontal="left" vertical="center" wrapText="1"/>
    </xf>
    <xf numFmtId="0" fontId="87" fillId="0" borderId="23" xfId="90" applyFont="1" applyBorder="1" applyAlignment="1">
      <alignment horizontal="center" vertical="center" wrapText="1"/>
    </xf>
    <xf numFmtId="0" fontId="87" fillId="0" borderId="15" xfId="90" applyFont="1" applyBorder="1" applyAlignment="1">
      <alignment horizontal="center" vertical="center" wrapText="1"/>
    </xf>
    <xf numFmtId="0" fontId="87" fillId="0" borderId="16" xfId="90" applyFont="1" applyBorder="1" applyAlignment="1">
      <alignment horizontal="center" vertical="center" wrapText="1"/>
    </xf>
    <xf numFmtId="0" fontId="87" fillId="0" borderId="25" xfId="90" applyFont="1" applyBorder="1" applyAlignment="1">
      <alignment horizontal="center" vertical="center" wrapText="1"/>
    </xf>
    <xf numFmtId="0" fontId="87" fillId="0" borderId="13" xfId="90" applyFont="1" applyBorder="1" applyAlignment="1">
      <alignment horizontal="center" vertical="center" wrapText="1"/>
    </xf>
    <xf numFmtId="0" fontId="87" fillId="0" borderId="17" xfId="90" applyFont="1" applyBorder="1" applyAlignment="1">
      <alignment horizontal="center" vertical="center" wrapText="1"/>
    </xf>
    <xf numFmtId="0" fontId="103" fillId="0" borderId="12" xfId="90" applyFont="1" applyBorder="1" applyAlignment="1">
      <alignment horizontal="center" vertical="center" wrapText="1"/>
    </xf>
    <xf numFmtId="0" fontId="103" fillId="0" borderId="0" xfId="90" applyFont="1" applyBorder="1" applyAlignment="1">
      <alignment horizontal="center" vertical="center" wrapText="1"/>
    </xf>
    <xf numFmtId="49" fontId="86" fillId="0" borderId="29" xfId="90" applyNumberFormat="1" applyFont="1" applyBorder="1" applyAlignment="1">
      <alignment horizontal="center" vertical="center" wrapText="1"/>
    </xf>
    <xf numFmtId="49" fontId="86" fillId="0" borderId="13" xfId="90" applyNumberFormat="1" applyFont="1" applyBorder="1" applyAlignment="1">
      <alignment horizontal="center" vertical="center" wrapText="1"/>
    </xf>
    <xf numFmtId="0" fontId="81" fillId="0" borderId="12" xfId="91" applyFont="1" applyBorder="1" applyAlignment="1">
      <alignment horizontal="center" vertical="center" wrapText="1"/>
    </xf>
    <xf numFmtId="0" fontId="81" fillId="0" borderId="75" xfId="91" applyFont="1" applyBorder="1" applyAlignment="1">
      <alignment horizontal="center" vertical="center" wrapText="1"/>
    </xf>
    <xf numFmtId="49" fontId="4" fillId="0" borderId="27" xfId="90" applyNumberFormat="1" applyFont="1" applyBorder="1" applyAlignment="1">
      <alignment horizontal="left"/>
    </xf>
    <xf numFmtId="0" fontId="114" fillId="48" borderId="57" xfId="91" applyFont="1" applyFill="1" applyBorder="1" applyAlignment="1">
      <alignment horizontal="center" vertical="center" wrapText="1"/>
    </xf>
    <xf numFmtId="0" fontId="114" fillId="48" borderId="45" xfId="91" applyFont="1" applyFill="1" applyBorder="1" applyAlignment="1">
      <alignment horizontal="center" vertical="center" wrapText="1"/>
    </xf>
    <xf numFmtId="0" fontId="8" fillId="0" borderId="63" xfId="41" applyFont="1" applyBorder="1" applyAlignment="1">
      <alignment horizontal="center" vertical="center"/>
    </xf>
    <xf numFmtId="0" fontId="8" fillId="0" borderId="58" xfId="41" applyFont="1" applyBorder="1" applyAlignment="1">
      <alignment horizontal="center" vertical="center"/>
    </xf>
    <xf numFmtId="0" fontId="8" fillId="0" borderId="59" xfId="41" applyFont="1" applyBorder="1" applyAlignment="1">
      <alignment horizontal="center" vertical="center"/>
    </xf>
    <xf numFmtId="0" fontId="81" fillId="0" borderId="66" xfId="41" applyFont="1" applyBorder="1" applyAlignment="1">
      <alignment horizontal="left" vertical="center" wrapText="1" indent="1"/>
    </xf>
    <xf numFmtId="0" fontId="81" fillId="0" borderId="67" xfId="41" applyFont="1" applyBorder="1" applyAlignment="1">
      <alignment horizontal="left" vertical="center" wrapText="1" indent="1"/>
    </xf>
    <xf numFmtId="0" fontId="81" fillId="0" borderId="68" xfId="41" applyFont="1" applyBorder="1" applyAlignment="1">
      <alignment horizontal="left" vertical="center" wrapText="1" indent="1"/>
    </xf>
    <xf numFmtId="0" fontId="104" fillId="0" borderId="0" xfId="41" applyFont="1" applyBorder="1" applyAlignment="1">
      <alignment horizontal="left" wrapText="1"/>
    </xf>
    <xf numFmtId="0" fontId="26" fillId="0" borderId="35" xfId="91" applyFont="1" applyBorder="1" applyAlignment="1">
      <alignment horizontal="left" vertical="center"/>
    </xf>
    <xf numFmtId="0" fontId="26" fillId="0" borderId="46" xfId="91" applyFont="1" applyBorder="1" applyAlignment="1">
      <alignment horizontal="left" vertical="center"/>
    </xf>
    <xf numFmtId="0" fontId="26" fillId="0" borderId="47" xfId="91" applyFont="1" applyBorder="1" applyAlignment="1">
      <alignment horizontal="left" vertical="center"/>
    </xf>
    <xf numFmtId="0" fontId="26" fillId="0" borderId="37" xfId="91" applyFont="1" applyBorder="1" applyAlignment="1">
      <alignment horizontal="left" vertical="center"/>
    </xf>
    <xf numFmtId="0" fontId="26" fillId="0" borderId="50" xfId="91" applyFont="1" applyBorder="1" applyAlignment="1">
      <alignment horizontal="left" vertical="center"/>
    </xf>
    <xf numFmtId="0" fontId="26" fillId="0" borderId="32" xfId="91" applyFont="1" applyBorder="1" applyAlignment="1">
      <alignment horizontal="left" vertical="center"/>
    </xf>
    <xf numFmtId="0" fontId="13" fillId="0" borderId="69" xfId="91" applyFont="1" applyBorder="1" applyAlignment="1">
      <alignment horizontal="center" vertical="center" wrapText="1"/>
    </xf>
    <xf numFmtId="0" fontId="13" fillId="0" borderId="70" xfId="91" applyFont="1" applyBorder="1" applyAlignment="1">
      <alignment horizontal="center" vertical="center" wrapText="1"/>
    </xf>
    <xf numFmtId="0" fontId="13" fillId="0" borderId="71" xfId="91" applyFont="1" applyBorder="1" applyAlignment="1">
      <alignment horizontal="center" vertical="center" wrapText="1"/>
    </xf>
    <xf numFmtId="0" fontId="8" fillId="0" borderId="61" xfId="91" applyFont="1" applyBorder="1" applyAlignment="1">
      <alignment horizontal="left" vertical="center" wrapText="1" indent="1"/>
    </xf>
    <xf numFmtId="0" fontId="8" fillId="0" borderId="40" xfId="91" applyFont="1" applyBorder="1" applyAlignment="1">
      <alignment horizontal="left" vertical="center" wrapText="1" indent="1"/>
    </xf>
    <xf numFmtId="0" fontId="8" fillId="0" borderId="72" xfId="91" applyFont="1" applyBorder="1" applyAlignment="1">
      <alignment horizontal="center" vertical="center" wrapText="1"/>
    </xf>
    <xf numFmtId="0" fontId="8" fillId="0" borderId="41" xfId="91" applyFont="1" applyBorder="1" applyAlignment="1">
      <alignment horizontal="center" vertical="center" wrapText="1"/>
    </xf>
    <xf numFmtId="0" fontId="3" fillId="0" borderId="21" xfId="91" applyFont="1" applyBorder="1" applyAlignment="1">
      <alignment horizontal="center" vertical="center" wrapText="1"/>
    </xf>
    <xf numFmtId="0" fontId="3" fillId="0" borderId="22" xfId="91" applyFont="1" applyBorder="1" applyAlignment="1">
      <alignment horizontal="center" vertical="center" wrapText="1"/>
    </xf>
    <xf numFmtId="49" fontId="3" fillId="0" borderId="47" xfId="91" applyNumberFormat="1" applyFont="1" applyBorder="1" applyAlignment="1">
      <alignment horizontal="center" vertical="center" wrapText="1"/>
    </xf>
    <xf numFmtId="49" fontId="3" fillId="0" borderId="32" xfId="91" applyNumberFormat="1" applyFont="1" applyBorder="1" applyAlignment="1">
      <alignment horizontal="center" vertical="center" wrapText="1"/>
    </xf>
    <xf numFmtId="0" fontId="8" fillId="0" borderId="20" xfId="91" applyFont="1" applyBorder="1" applyAlignment="1">
      <alignment horizontal="center" vertical="center" wrapText="1"/>
    </xf>
    <xf numFmtId="0" fontId="8" fillId="0" borderId="27" xfId="91" applyFont="1" applyBorder="1" applyAlignment="1">
      <alignment horizontal="center" vertical="center" wrapText="1"/>
    </xf>
    <xf numFmtId="0" fontId="8" fillId="0" borderId="52" xfId="91" applyFont="1" applyBorder="1" applyAlignment="1">
      <alignment horizontal="center" vertical="center" wrapText="1"/>
    </xf>
    <xf numFmtId="0" fontId="8" fillId="0" borderId="38" xfId="91" applyFont="1" applyBorder="1" applyAlignment="1">
      <alignment horizontal="center" vertical="center" wrapText="1"/>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8" fillId="0" borderId="61" xfId="0" applyFont="1" applyBorder="1" applyAlignment="1">
      <alignment horizontal="left" vertical="center" wrapText="1" indent="1"/>
    </xf>
    <xf numFmtId="0" fontId="8" fillId="0" borderId="40" xfId="0" applyFont="1" applyBorder="1" applyAlignment="1">
      <alignment horizontal="left" vertical="center" wrapText="1" indent="1"/>
    </xf>
    <xf numFmtId="0" fontId="8" fillId="0" borderId="72" xfId="0" applyFont="1" applyBorder="1" applyAlignment="1">
      <alignment horizontal="center" vertical="center" wrapText="1"/>
    </xf>
    <xf numFmtId="0" fontId="8" fillId="0" borderId="4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8" xfId="0" applyFont="1" applyBorder="1" applyAlignment="1">
      <alignment horizontal="center" vertical="center" wrapText="1"/>
    </xf>
    <xf numFmtId="0" fontId="26" fillId="0" borderId="37" xfId="0" applyFont="1" applyBorder="1" applyAlignment="1">
      <alignment horizontal="left" vertical="center" wrapText="1"/>
    </xf>
    <xf numFmtId="0" fontId="26" fillId="0" borderId="50" xfId="0" applyFont="1" applyBorder="1" applyAlignment="1">
      <alignment horizontal="left" vertical="center" wrapText="1"/>
    </xf>
    <xf numFmtId="0" fontId="26" fillId="0" borderId="3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62"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38" xfId="0" applyFont="1" applyBorder="1" applyAlignment="1">
      <alignment horizontal="left" vertical="center" wrapText="1" indent="1"/>
    </xf>
    <xf numFmtId="0" fontId="3" fillId="0" borderId="3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3" fillId="0" borderId="0" xfId="0" applyFont="1" applyFill="1" applyBorder="1" applyAlignment="1">
      <alignment horizontal="left" vertical="center" wrapText="1"/>
    </xf>
    <xf numFmtId="0" fontId="0" fillId="0" borderId="0" xfId="0" applyBorder="1" applyAlignment="1"/>
    <xf numFmtId="0" fontId="9" fillId="0" borderId="0" xfId="0" applyFont="1" applyFill="1" applyBorder="1" applyAlignment="1">
      <alignment horizontal="left" vertical="center" wrapText="1"/>
    </xf>
    <xf numFmtId="0" fontId="26" fillId="0" borderId="37" xfId="40" applyFont="1" applyBorder="1" applyAlignment="1">
      <alignment horizontal="left" vertical="center"/>
    </xf>
    <xf numFmtId="0" fontId="26" fillId="0" borderId="50" xfId="40" applyFont="1" applyBorder="1" applyAlignment="1">
      <alignment horizontal="left" vertical="center"/>
    </xf>
    <xf numFmtId="0" fontId="26" fillId="0" borderId="32" xfId="40" applyFont="1" applyBorder="1" applyAlignment="1">
      <alignment horizontal="left" vertical="center"/>
    </xf>
    <xf numFmtId="0" fontId="5" fillId="0" borderId="69" xfId="40" applyFont="1" applyBorder="1" applyAlignment="1">
      <alignment horizontal="center" vertical="center" wrapText="1"/>
    </xf>
    <xf numFmtId="0" fontId="5" fillId="0" borderId="70" xfId="40" applyFont="1" applyBorder="1" applyAlignment="1">
      <alignment horizontal="center" vertical="center"/>
    </xf>
    <xf numFmtId="0" fontId="5" fillId="0" borderId="71" xfId="40" applyFont="1" applyBorder="1" applyAlignment="1">
      <alignment horizontal="center" vertical="center"/>
    </xf>
    <xf numFmtId="0" fontId="8" fillId="0" borderId="23" xfId="40" applyFont="1" applyBorder="1" applyAlignment="1">
      <alignment horizontal="left" vertical="center" wrapText="1" indent="1"/>
    </xf>
    <xf numFmtId="0" fontId="8" fillId="0" borderId="25" xfId="40" applyFont="1" applyBorder="1" applyAlignment="1">
      <alignment horizontal="left" vertical="center" wrapText="1" indent="1"/>
    </xf>
    <xf numFmtId="0" fontId="8" fillId="0" borderId="24" xfId="40" applyFont="1" applyBorder="1" applyAlignment="1">
      <alignment horizontal="left" vertical="center" wrapText="1" indent="1"/>
    </xf>
    <xf numFmtId="0" fontId="26" fillId="0" borderId="35" xfId="40" applyFont="1" applyBorder="1" applyAlignment="1">
      <alignment horizontal="left" vertical="center"/>
    </xf>
    <xf numFmtId="0" fontId="26" fillId="0" borderId="46" xfId="40" applyFont="1" applyBorder="1" applyAlignment="1">
      <alignment horizontal="left" vertical="center"/>
    </xf>
    <xf numFmtId="0" fontId="26" fillId="0" borderId="47" xfId="40" applyFont="1" applyBorder="1" applyAlignment="1">
      <alignment horizontal="left" vertical="center"/>
    </xf>
    <xf numFmtId="0" fontId="26" fillId="36" borderId="48" xfId="40" applyFont="1" applyFill="1" applyBorder="1" applyAlignment="1">
      <alignment horizontal="left" vertical="center"/>
    </xf>
    <xf numFmtId="0" fontId="26" fillId="36" borderId="0" xfId="40" applyFont="1" applyFill="1" applyBorder="1" applyAlignment="1">
      <alignment horizontal="left" vertical="center"/>
    </xf>
    <xf numFmtId="0" fontId="26" fillId="36" borderId="49" xfId="40" applyFont="1" applyFill="1" applyBorder="1" applyAlignment="1">
      <alignment horizontal="left" vertical="center"/>
    </xf>
    <xf numFmtId="0" fontId="26" fillId="0" borderId="48" xfId="40" applyFont="1" applyBorder="1" applyAlignment="1">
      <alignment horizontal="left" vertical="center"/>
    </xf>
    <xf numFmtId="0" fontId="26" fillId="0" borderId="0" xfId="40" applyFont="1" applyBorder="1" applyAlignment="1">
      <alignment horizontal="left" vertical="center"/>
    </xf>
    <xf numFmtId="0" fontId="26" fillId="0" borderId="49" xfId="40" applyFont="1" applyBorder="1" applyAlignment="1">
      <alignment horizontal="left"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Fill="1" applyBorder="1" applyAlignment="1">
      <alignment horizontal="center" vertical="center" wrapText="1"/>
    </xf>
    <xf numFmtId="49" fontId="86" fillId="0" borderId="29" xfId="0" applyNumberFormat="1" applyFont="1" applyBorder="1" applyAlignment="1">
      <alignment horizontal="center" vertical="center" wrapText="1"/>
    </xf>
    <xf numFmtId="49" fontId="86" fillId="0" borderId="13" xfId="0" applyNumberFormat="1" applyFont="1" applyBorder="1" applyAlignment="1">
      <alignment horizontal="center" vertical="center" wrapText="1"/>
    </xf>
    <xf numFmtId="49" fontId="86" fillId="36" borderId="34" xfId="0" applyNumberFormat="1" applyFont="1" applyFill="1" applyBorder="1" applyAlignment="1">
      <alignment horizontal="center" vertical="center" wrapText="1"/>
    </xf>
    <xf numFmtId="49" fontId="86" fillId="36" borderId="14" xfId="0" applyNumberFormat="1"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8" fillId="0" borderId="72" xfId="0" applyFont="1" applyBorder="1" applyAlignment="1">
      <alignment horizontal="left" vertical="center" wrapText="1" indent="1"/>
    </xf>
    <xf numFmtId="0" fontId="8" fillId="0" borderId="41" xfId="0" applyFont="1" applyBorder="1" applyAlignment="1">
      <alignment horizontal="left" vertical="center" wrapText="1" indent="1"/>
    </xf>
    <xf numFmtId="49" fontId="86" fillId="36" borderId="29" xfId="0" applyNumberFormat="1" applyFont="1" applyFill="1" applyBorder="1" applyAlignment="1">
      <alignment horizontal="center" vertical="center" wrapText="1"/>
    </xf>
    <xf numFmtId="49" fontId="86" fillId="36" borderId="13" xfId="0" applyNumberFormat="1" applyFont="1" applyFill="1" applyBorder="1" applyAlignment="1">
      <alignment horizontal="center" vertical="center" wrapText="1"/>
    </xf>
    <xf numFmtId="49" fontId="86" fillId="49" borderId="29" xfId="0" applyNumberFormat="1" applyFont="1" applyFill="1" applyBorder="1" applyAlignment="1">
      <alignment horizontal="center" vertical="center" wrapText="1"/>
    </xf>
    <xf numFmtId="49" fontId="86" fillId="49" borderId="13" xfId="0" applyNumberFormat="1" applyFont="1" applyFill="1" applyBorder="1" applyAlignment="1">
      <alignment horizontal="center" vertical="center" wrapText="1"/>
    </xf>
    <xf numFmtId="0" fontId="4" fillId="0" borderId="0" xfId="0" applyFont="1" applyFill="1" applyBorder="1" applyAlignment="1">
      <alignment horizontal="left" shrinkToFi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6" fillId="0" borderId="0" xfId="0" applyFont="1" applyFill="1" applyBorder="1" applyAlignment="1">
      <alignment horizontal="left" wrapText="1"/>
    </xf>
    <xf numFmtId="0" fontId="5" fillId="0" borderId="63"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61" xfId="0" applyFont="1" applyFill="1" applyBorder="1" applyAlignment="1">
      <alignment horizontal="left" vertical="center" wrapText="1" indent="1"/>
    </xf>
    <xf numFmtId="0" fontId="8" fillId="0" borderId="72" xfId="0" applyFont="1" applyFill="1" applyBorder="1" applyAlignment="1">
      <alignment horizontal="left" vertical="center" wrapText="1" indent="1"/>
    </xf>
    <xf numFmtId="0" fontId="8" fillId="0" borderId="67" xfId="0" applyFont="1" applyFill="1" applyBorder="1" applyAlignment="1">
      <alignment horizontal="left" vertical="center" wrapText="1" indent="1"/>
    </xf>
    <xf numFmtId="0" fontId="8" fillId="0" borderId="41" xfId="0" applyFont="1" applyFill="1" applyBorder="1" applyAlignment="1">
      <alignment horizontal="left" vertical="center" wrapText="1" indent="1"/>
    </xf>
    <xf numFmtId="0" fontId="75" fillId="0" borderId="1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5" fillId="0" borderId="30" xfId="96" applyFont="1" applyBorder="1" applyAlignment="1">
      <alignment horizontal="center" vertical="center" wrapText="1"/>
    </xf>
    <xf numFmtId="0" fontId="5" fillId="0" borderId="31" xfId="96" applyFont="1" applyBorder="1" applyAlignment="1">
      <alignment horizontal="center" vertical="center" wrapText="1"/>
    </xf>
    <xf numFmtId="0" fontId="5" fillId="0" borderId="36" xfId="96" applyFont="1" applyBorder="1" applyAlignment="1">
      <alignment horizontal="center" vertical="center" wrapText="1"/>
    </xf>
    <xf numFmtId="0" fontId="8" fillId="0" borderId="72" xfId="91" applyFont="1" applyBorder="1" applyAlignment="1">
      <alignment horizontal="left" vertical="center" wrapText="1" indent="1"/>
    </xf>
    <xf numFmtId="0" fontId="8" fillId="0" borderId="41" xfId="91" applyFont="1" applyBorder="1" applyAlignment="1">
      <alignment horizontal="left" vertical="center" wrapText="1" indent="1"/>
    </xf>
    <xf numFmtId="0" fontId="3" fillId="0" borderId="15" xfId="91" applyFont="1" applyBorder="1" applyAlignment="1">
      <alignment horizontal="center" vertical="center" wrapText="1"/>
    </xf>
    <xf numFmtId="49" fontId="3" fillId="0" borderId="29" xfId="91" applyNumberFormat="1" applyFont="1" applyBorder="1" applyAlignment="1">
      <alignment horizontal="center" vertical="center" wrapText="1"/>
    </xf>
    <xf numFmtId="49" fontId="3" fillId="0" borderId="13" xfId="91" applyNumberFormat="1" applyFont="1" applyBorder="1" applyAlignment="1">
      <alignment horizontal="center" vertical="center" wrapText="1"/>
    </xf>
    <xf numFmtId="0" fontId="3" fillId="0" borderId="29" xfId="91" applyFont="1" applyBorder="1" applyAlignment="1">
      <alignment horizontal="center" vertical="center" wrapText="1"/>
    </xf>
    <xf numFmtId="0" fontId="8" fillId="0" borderId="29" xfId="91" applyFont="1" applyBorder="1" applyAlignment="1">
      <alignment horizontal="center" vertical="center" wrapText="1"/>
    </xf>
    <xf numFmtId="0" fontId="8" fillId="0" borderId="34" xfId="91" applyFont="1" applyBorder="1" applyAlignment="1">
      <alignment horizontal="center" vertical="center" wrapText="1"/>
    </xf>
    <xf numFmtId="0" fontId="13" fillId="0" borderId="63"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93" fillId="0" borderId="46" xfId="0" applyFont="1" applyBorder="1" applyAlignment="1">
      <alignment horizontal="left" vertical="center" wrapText="1"/>
    </xf>
    <xf numFmtId="0" fontId="31" fillId="0" borderId="3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37" xfId="0" applyFont="1" applyBorder="1" applyAlignment="1">
      <alignment horizontal="left" vertical="center"/>
    </xf>
    <xf numFmtId="0" fontId="31" fillId="0" borderId="50" xfId="0" applyFont="1" applyBorder="1" applyAlignment="1">
      <alignment horizontal="left" vertical="center"/>
    </xf>
    <xf numFmtId="0" fontId="31" fillId="0" borderId="32" xfId="0" applyFont="1" applyBorder="1" applyAlignment="1">
      <alignment horizontal="left" vertical="center"/>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70" xfId="40" applyFont="1" applyBorder="1" applyAlignment="1">
      <alignment horizontal="center" vertical="center" wrapText="1"/>
    </xf>
    <xf numFmtId="0" fontId="5" fillId="0" borderId="74" xfId="40" applyFont="1" applyBorder="1" applyAlignment="1">
      <alignment horizontal="center" vertical="center" wrapText="1"/>
    </xf>
    <xf numFmtId="0" fontId="5" fillId="0" borderId="71" xfId="40" applyFont="1" applyBorder="1" applyAlignment="1">
      <alignment horizontal="center" vertical="center" wrapText="1"/>
    </xf>
    <xf numFmtId="0" fontId="8" fillId="0" borderId="30" xfId="40" applyFont="1" applyBorder="1" applyAlignment="1">
      <alignment horizontal="left" vertical="center" wrapText="1" indent="1"/>
    </xf>
    <xf numFmtId="0" fontId="8" fillId="0" borderId="31" xfId="40" applyFont="1" applyBorder="1" applyAlignment="1">
      <alignment horizontal="left" vertical="center" wrapText="1" indent="1"/>
    </xf>
    <xf numFmtId="0" fontId="8" fillId="0" borderId="53" xfId="40" applyFont="1" applyBorder="1" applyAlignment="1">
      <alignment horizontal="left" vertical="center" wrapText="1" indent="1"/>
    </xf>
    <xf numFmtId="0" fontId="8" fillId="0" borderId="36" xfId="40" applyFont="1" applyBorder="1" applyAlignment="1">
      <alignment horizontal="left" vertical="center" wrapText="1" indent="1"/>
    </xf>
    <xf numFmtId="0" fontId="8" fillId="0" borderId="29" xfId="40" applyFont="1" applyBorder="1" applyAlignment="1">
      <alignment horizontal="center" vertical="center" wrapText="1"/>
    </xf>
    <xf numFmtId="0" fontId="26" fillId="0" borderId="13" xfId="40" applyFont="1" applyBorder="1" applyAlignment="1">
      <alignment horizontal="left" vertical="center" wrapText="1"/>
    </xf>
    <xf numFmtId="49" fontId="3" fillId="0" borderId="37" xfId="40" applyNumberFormat="1" applyFont="1" applyBorder="1" applyAlignment="1">
      <alignment horizontal="center" vertical="center" wrapText="1"/>
    </xf>
    <xf numFmtId="49" fontId="3" fillId="0" borderId="13" xfId="40" applyNumberFormat="1" applyFont="1" applyBorder="1" applyAlignment="1">
      <alignment horizontal="center" vertical="center" wrapText="1"/>
    </xf>
    <xf numFmtId="3" fontId="13" fillId="0" borderId="63" xfId="45" applyNumberFormat="1" applyFont="1" applyBorder="1" applyAlignment="1">
      <alignment horizontal="center" vertical="center" wrapText="1"/>
    </xf>
    <xf numFmtId="3" fontId="13" fillId="0" borderId="58" xfId="45" applyNumberFormat="1" applyFont="1" applyBorder="1" applyAlignment="1">
      <alignment horizontal="center" vertical="center" wrapText="1"/>
    </xf>
    <xf numFmtId="3" fontId="13" fillId="0" borderId="59" xfId="45" applyNumberFormat="1" applyFont="1" applyBorder="1" applyAlignment="1">
      <alignment horizontal="center" vertical="center" wrapText="1"/>
    </xf>
    <xf numFmtId="3" fontId="8" fillId="0" borderId="22" xfId="45" applyNumberFormat="1" applyFont="1" applyBorder="1" applyAlignment="1">
      <alignment horizontal="center" vertical="center" wrapText="1"/>
    </xf>
    <xf numFmtId="3" fontId="8" fillId="0" borderId="15" xfId="45"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60" fillId="32" borderId="15" xfId="42" applyFont="1" applyFill="1" applyBorder="1" applyAlignment="1"/>
    <xf numFmtId="0" fontId="60" fillId="32" borderId="13" xfId="42" applyFont="1" applyFill="1" applyBorder="1" applyAlignment="1"/>
    <xf numFmtId="0" fontId="60" fillId="0" borderId="15" xfId="42" applyFont="1" applyBorder="1" applyAlignment="1"/>
    <xf numFmtId="0" fontId="60" fillId="0" borderId="13" xfId="42" applyFont="1" applyBorder="1" applyAlignment="1"/>
    <xf numFmtId="0" fontId="60" fillId="32" borderId="16" xfId="42" applyFont="1" applyFill="1" applyBorder="1" applyAlignment="1"/>
    <xf numFmtId="0" fontId="60" fillId="32" borderId="17" xfId="42" applyFont="1" applyFill="1" applyBorder="1" applyAlignment="1"/>
    <xf numFmtId="3" fontId="13" fillId="0" borderId="63" xfId="44" applyNumberFormat="1" applyFont="1" applyBorder="1" applyAlignment="1">
      <alignment horizontal="center" vertical="center" wrapText="1"/>
    </xf>
    <xf numFmtId="3" fontId="13" fillId="0" borderId="58" xfId="44" applyNumberFormat="1" applyFont="1" applyBorder="1" applyAlignment="1">
      <alignment horizontal="center" vertical="center" wrapText="1"/>
    </xf>
    <xf numFmtId="3" fontId="13" fillId="0" borderId="59" xfId="44" applyNumberFormat="1" applyFont="1" applyBorder="1" applyAlignment="1">
      <alignment horizontal="center" vertical="center" wrapText="1"/>
    </xf>
    <xf numFmtId="3" fontId="8" fillId="0" borderId="63" xfId="44" applyNumberFormat="1" applyFont="1" applyBorder="1" applyAlignment="1">
      <alignment horizontal="left" vertical="center" wrapText="1" indent="1"/>
    </xf>
    <xf numFmtId="3" fontId="8" fillId="0" borderId="58" xfId="44" applyNumberFormat="1" applyFont="1" applyBorder="1" applyAlignment="1">
      <alignment horizontal="left" vertical="center" wrapText="1" indent="1"/>
    </xf>
    <xf numFmtId="3" fontId="8" fillId="0" borderId="59" xfId="44" applyNumberFormat="1" applyFont="1" applyBorder="1" applyAlignment="1">
      <alignment horizontal="left" vertical="center" wrapText="1" indent="1"/>
    </xf>
    <xf numFmtId="0" fontId="8" fillId="0" borderId="63"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13" fillId="0" borderId="66" xfId="0" applyNumberFormat="1" applyFont="1" applyBorder="1" applyAlignment="1">
      <alignment horizontal="center" vertical="center" wrapText="1"/>
    </xf>
    <xf numFmtId="0" fontId="13" fillId="0" borderId="67" xfId="0" applyNumberFormat="1" applyFont="1" applyBorder="1" applyAlignment="1">
      <alignment horizontal="center" vertical="center" wrapText="1"/>
    </xf>
    <xf numFmtId="0" fontId="13" fillId="0" borderId="68"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9" fillId="0" borderId="50" xfId="0" applyFont="1" applyBorder="1" applyAlignment="1">
      <alignment horizontal="left"/>
    </xf>
    <xf numFmtId="0" fontId="5" fillId="0" borderId="6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40" xfId="0" applyFont="1" applyBorder="1" applyAlignment="1">
      <alignment horizontal="center" vertical="center" wrapText="1"/>
    </xf>
  </cellXfs>
  <cellStyles count="9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3"/>
    <cellStyle name="čiarky 2" xfId="28"/>
    <cellStyle name="Explanatory Text" xfId="29"/>
    <cellStyle name="Good" xfId="30"/>
    <cellStyle name="Good 2" xfId="94"/>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1"/>
    <cellStyle name="Normálna 3" xfId="90"/>
    <cellStyle name="Normálna 4" xfId="92"/>
    <cellStyle name="normálne 2" xfId="41"/>
    <cellStyle name="normálne 3" xfId="42"/>
    <cellStyle name="normálne 4" xfId="43"/>
    <cellStyle name="normálne 4 2" xfId="96"/>
    <cellStyle name="normálne_Databazy_VVŠ_2007_ severská" xfId="44"/>
    <cellStyle name="normálne_sprava_VVŠ_2004_tabuľky_vláda" xfId="45"/>
    <cellStyle name="normální_List1" xfId="46"/>
    <cellStyle name="Note" xfId="47"/>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 2" xfId="95"/>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0000FF"/>
      <color rgb="FFFFFFFF"/>
      <color rgb="FFFFCC99"/>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sites/sfar/Zdielane%20dokumenty/Zd_sfar/Zd_Ofv&#353;/rok_2022/emilia.severska/AppData/d.pejkovicova/AppData/Local/Microsoft/Windows/INetCache/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9"/>
  <sheetViews>
    <sheetView zoomScale="90" zoomScaleNormal="90" workbookViewId="0">
      <pane xSplit="1" ySplit="1" topLeftCell="B11" activePane="bottomRight" state="frozen"/>
      <selection pane="topRight" activeCell="B1" sqref="B1"/>
      <selection pane="bottomLeft" activeCell="A3" sqref="A3"/>
      <selection pane="bottomRight" activeCell="U18" sqref="U18"/>
    </sheetView>
  </sheetViews>
  <sheetFormatPr defaultColWidth="9.140625" defaultRowHeight="15.75" x14ac:dyDescent="0.25"/>
  <cols>
    <col min="1" max="1" width="13.7109375" style="407" customWidth="1"/>
    <col min="2" max="16" width="9.140625" style="83"/>
    <col min="17" max="17" width="10.28515625" style="83" customWidth="1"/>
    <col min="18" max="18" width="19.42578125" style="83" customWidth="1"/>
    <col min="19" max="16384" width="9.140625" style="83"/>
  </cols>
  <sheetData>
    <row r="1" spans="1:18" ht="23.25" customHeight="1" x14ac:dyDescent="0.25">
      <c r="A1" s="211"/>
      <c r="B1" s="408" t="s">
        <v>1078</v>
      </c>
      <c r="C1" s="398"/>
      <c r="D1" s="398"/>
      <c r="E1" s="398"/>
      <c r="F1" s="398"/>
      <c r="G1" s="398"/>
      <c r="H1" s="398"/>
      <c r="I1" s="398"/>
      <c r="J1" s="398"/>
      <c r="K1" s="398"/>
      <c r="L1" s="399"/>
      <c r="M1" s="400"/>
      <c r="N1" s="400"/>
      <c r="O1" s="400"/>
      <c r="P1" s="400"/>
      <c r="Q1" s="401"/>
    </row>
    <row r="2" spans="1:18" ht="23.1" customHeight="1" x14ac:dyDescent="0.25">
      <c r="A2" s="233" t="s">
        <v>12</v>
      </c>
      <c r="B2" s="213" t="s">
        <v>1079</v>
      </c>
      <c r="C2" s="213"/>
      <c r="D2" s="213"/>
      <c r="E2" s="213"/>
      <c r="F2" s="213"/>
      <c r="G2" s="213"/>
      <c r="H2" s="213"/>
      <c r="I2" s="213"/>
      <c r="J2" s="213"/>
      <c r="K2" s="213"/>
      <c r="L2" s="213"/>
      <c r="M2" s="213"/>
      <c r="N2" s="213"/>
      <c r="O2" s="213"/>
      <c r="P2" s="213"/>
      <c r="Q2" s="403"/>
    </row>
    <row r="3" spans="1:18" ht="23.1" customHeight="1" x14ac:dyDescent="0.25">
      <c r="A3" s="233" t="s">
        <v>647</v>
      </c>
      <c r="B3" s="213" t="s">
        <v>1080</v>
      </c>
      <c r="C3" s="213"/>
      <c r="D3" s="213"/>
      <c r="E3" s="213"/>
      <c r="F3" s="213"/>
      <c r="G3" s="213"/>
      <c r="H3" s="213"/>
      <c r="I3" s="213"/>
      <c r="J3" s="213"/>
      <c r="K3" s="213"/>
      <c r="L3" s="213"/>
      <c r="M3" s="213"/>
      <c r="N3" s="213"/>
      <c r="O3" s="213"/>
      <c r="P3" s="213"/>
      <c r="Q3" s="403"/>
    </row>
    <row r="4" spans="1:18" ht="23.1" customHeight="1" x14ac:dyDescent="0.25">
      <c r="A4" s="233" t="s">
        <v>777</v>
      </c>
      <c r="B4" s="234" t="s">
        <v>776</v>
      </c>
      <c r="C4" s="234"/>
      <c r="D4" s="213"/>
      <c r="E4" s="213"/>
      <c r="F4" s="213"/>
      <c r="G4" s="213"/>
      <c r="H4" s="213"/>
      <c r="I4" s="213"/>
      <c r="J4" s="213"/>
      <c r="K4" s="213"/>
      <c r="L4" s="213"/>
      <c r="M4" s="213"/>
      <c r="N4" s="213"/>
      <c r="O4" s="213"/>
      <c r="P4" s="213"/>
      <c r="Q4" s="403"/>
      <c r="R4" s="525"/>
    </row>
    <row r="5" spans="1:18" ht="39.75" customHeight="1" x14ac:dyDescent="0.25">
      <c r="A5" s="232" t="s">
        <v>272</v>
      </c>
      <c r="B5" s="869" t="s">
        <v>1081</v>
      </c>
      <c r="C5" s="869"/>
      <c r="D5" s="869"/>
      <c r="E5" s="869"/>
      <c r="F5" s="869"/>
      <c r="G5" s="869"/>
      <c r="H5" s="869"/>
      <c r="I5" s="869"/>
      <c r="J5" s="869"/>
      <c r="K5" s="869"/>
      <c r="L5" s="869"/>
      <c r="M5" s="869"/>
      <c r="N5" s="869"/>
      <c r="O5" s="869"/>
      <c r="P5" s="869"/>
      <c r="Q5" s="870"/>
    </row>
    <row r="6" spans="1:18" ht="23.1" customHeight="1" x14ac:dyDescent="0.25">
      <c r="A6" s="232" t="s">
        <v>175</v>
      </c>
      <c r="B6" s="234" t="s">
        <v>1082</v>
      </c>
      <c r="C6" s="234"/>
      <c r="D6" s="234"/>
      <c r="E6" s="234"/>
      <c r="F6" s="234"/>
      <c r="G6" s="234"/>
      <c r="H6" s="234"/>
      <c r="I6" s="234"/>
      <c r="J6" s="234"/>
      <c r="K6" s="234"/>
      <c r="L6" s="234"/>
      <c r="M6" s="234"/>
      <c r="N6" s="234"/>
      <c r="O6" s="234"/>
      <c r="P6" s="234"/>
      <c r="Q6" s="404"/>
    </row>
    <row r="7" spans="1:18" ht="23.1" customHeight="1" x14ac:dyDescent="0.25">
      <c r="A7" s="232" t="s">
        <v>176</v>
      </c>
      <c r="B7" s="363" t="s">
        <v>1083</v>
      </c>
      <c r="C7" s="234"/>
      <c r="D7" s="234"/>
      <c r="E7" s="234"/>
      <c r="F7" s="234"/>
      <c r="G7" s="234"/>
      <c r="H7" s="234"/>
      <c r="I7" s="234"/>
      <c r="J7" s="234"/>
      <c r="K7" s="234"/>
      <c r="L7" s="234"/>
      <c r="M7" s="234"/>
      <c r="N7" s="234"/>
      <c r="O7" s="234"/>
      <c r="P7" s="234"/>
      <c r="Q7" s="404"/>
    </row>
    <row r="8" spans="1:18" ht="23.1" customHeight="1" x14ac:dyDescent="0.25">
      <c r="A8" s="212" t="s">
        <v>177</v>
      </c>
      <c r="B8" s="210" t="s">
        <v>1084</v>
      </c>
      <c r="C8" s="210"/>
      <c r="D8" s="210"/>
      <c r="E8" s="210"/>
      <c r="F8" s="210"/>
      <c r="G8" s="210"/>
      <c r="H8" s="210"/>
      <c r="I8" s="210"/>
      <c r="J8" s="210"/>
      <c r="K8" s="210"/>
      <c r="L8" s="210"/>
      <c r="M8" s="210"/>
      <c r="N8" s="210"/>
      <c r="O8" s="210"/>
      <c r="P8" s="210"/>
      <c r="Q8" s="402"/>
    </row>
    <row r="9" spans="1:18" ht="23.1" customHeight="1" x14ac:dyDescent="0.25">
      <c r="A9" s="232" t="s">
        <v>178</v>
      </c>
      <c r="B9" s="234" t="s">
        <v>1085</v>
      </c>
      <c r="C9" s="234"/>
      <c r="D9" s="234"/>
      <c r="E9" s="234"/>
      <c r="F9" s="234"/>
      <c r="G9" s="234"/>
      <c r="H9" s="234"/>
      <c r="I9" s="234"/>
      <c r="J9" s="234"/>
      <c r="K9" s="234"/>
      <c r="L9" s="234"/>
      <c r="M9" s="234"/>
      <c r="N9" s="234"/>
      <c r="O9" s="234"/>
      <c r="P9" s="234"/>
      <c r="Q9" s="404"/>
    </row>
    <row r="10" spans="1:18" ht="23.1" customHeight="1" x14ac:dyDescent="0.25">
      <c r="A10" s="232" t="s">
        <v>179</v>
      </c>
      <c r="B10" s="234" t="s">
        <v>1086</v>
      </c>
      <c r="C10" s="234"/>
      <c r="D10" s="234"/>
      <c r="E10" s="234"/>
      <c r="F10" s="234"/>
      <c r="G10" s="234"/>
      <c r="H10" s="234"/>
      <c r="I10" s="234"/>
      <c r="J10" s="234"/>
      <c r="K10" s="234"/>
      <c r="L10" s="234"/>
      <c r="M10" s="234"/>
      <c r="N10" s="234"/>
      <c r="O10" s="234"/>
      <c r="P10" s="234"/>
      <c r="Q10" s="404"/>
    </row>
    <row r="11" spans="1:18" ht="23.1" customHeight="1" x14ac:dyDescent="0.25">
      <c r="A11" s="212" t="s">
        <v>787</v>
      </c>
      <c r="B11" s="210" t="s">
        <v>1087</v>
      </c>
      <c r="C11" s="210"/>
      <c r="D11" s="210"/>
      <c r="E11" s="210"/>
      <c r="F11" s="210"/>
      <c r="G11" s="210"/>
      <c r="H11" s="210"/>
      <c r="I11" s="210"/>
      <c r="J11" s="210"/>
      <c r="K11" s="210"/>
      <c r="L11" s="210"/>
      <c r="M11" s="210"/>
      <c r="N11" s="210"/>
      <c r="O11" s="210"/>
      <c r="P11" s="210"/>
      <c r="Q11" s="402"/>
    </row>
    <row r="12" spans="1:18" ht="23.1" customHeight="1" x14ac:dyDescent="0.25">
      <c r="A12" s="232" t="s">
        <v>180</v>
      </c>
      <c r="B12" s="234" t="s">
        <v>1088</v>
      </c>
      <c r="C12" s="234"/>
      <c r="D12" s="234"/>
      <c r="E12" s="234"/>
      <c r="F12" s="234"/>
      <c r="G12" s="234"/>
      <c r="H12" s="234"/>
      <c r="I12" s="234"/>
      <c r="J12" s="234"/>
      <c r="K12" s="234"/>
      <c r="L12" s="234"/>
      <c r="M12" s="234"/>
      <c r="N12" s="234"/>
      <c r="O12" s="234"/>
      <c r="P12" s="234"/>
      <c r="Q12" s="404"/>
      <c r="R12" s="346"/>
    </row>
    <row r="13" spans="1:18" ht="23.1" customHeight="1" x14ac:dyDescent="0.25">
      <c r="A13" s="232" t="s">
        <v>162</v>
      </c>
      <c r="B13" s="234" t="s">
        <v>1089</v>
      </c>
      <c r="C13" s="234"/>
      <c r="D13" s="234"/>
      <c r="E13" s="234"/>
      <c r="F13" s="234"/>
      <c r="G13" s="234"/>
      <c r="H13" s="234"/>
      <c r="I13" s="234"/>
      <c r="J13" s="234"/>
      <c r="K13" s="234"/>
      <c r="L13" s="234"/>
      <c r="M13" s="234"/>
      <c r="N13" s="234"/>
      <c r="O13" s="234"/>
      <c r="P13" s="234"/>
      <c r="Q13" s="404"/>
    </row>
    <row r="14" spans="1:18" ht="23.1" customHeight="1" x14ac:dyDescent="0.25">
      <c r="A14" s="616" t="s">
        <v>1226</v>
      </c>
      <c r="B14" s="485" t="s">
        <v>1230</v>
      </c>
      <c r="C14" s="485"/>
      <c r="D14" s="485"/>
      <c r="E14" s="485"/>
      <c r="F14" s="485"/>
      <c r="G14" s="485"/>
      <c r="H14" s="485"/>
      <c r="I14" s="485"/>
      <c r="J14" s="485"/>
      <c r="K14" s="485"/>
      <c r="L14" s="485"/>
      <c r="M14" s="485"/>
      <c r="N14" s="485"/>
      <c r="O14" s="485"/>
      <c r="P14" s="485"/>
      <c r="Q14" s="615"/>
      <c r="R14" s="346" t="s">
        <v>1232</v>
      </c>
    </row>
    <row r="15" spans="1:18" ht="23.1" customHeight="1" x14ac:dyDescent="0.25">
      <c r="A15" s="232" t="s">
        <v>0</v>
      </c>
      <c r="B15" s="234" t="s">
        <v>1090</v>
      </c>
      <c r="C15" s="234"/>
      <c r="D15" s="234"/>
      <c r="E15" s="234"/>
      <c r="F15" s="234"/>
      <c r="G15" s="234"/>
      <c r="H15" s="234"/>
      <c r="I15" s="234"/>
      <c r="J15" s="234"/>
      <c r="K15" s="234"/>
      <c r="L15" s="234"/>
      <c r="M15" s="234"/>
      <c r="N15" s="234"/>
      <c r="O15" s="234"/>
      <c r="P15" s="234"/>
      <c r="Q15" s="404"/>
    </row>
    <row r="16" spans="1:18" ht="23.1" customHeight="1" x14ac:dyDescent="0.25">
      <c r="A16" s="212" t="s">
        <v>1</v>
      </c>
      <c r="B16" s="210" t="s">
        <v>1091</v>
      </c>
      <c r="C16" s="210"/>
      <c r="D16" s="210"/>
      <c r="E16" s="210"/>
      <c r="F16" s="210"/>
      <c r="G16" s="210"/>
      <c r="H16" s="210"/>
      <c r="I16" s="210"/>
      <c r="J16" s="210"/>
      <c r="K16" s="210"/>
      <c r="L16" s="210"/>
      <c r="M16" s="210"/>
      <c r="N16" s="210"/>
      <c r="O16" s="210"/>
      <c r="P16" s="210"/>
      <c r="Q16" s="402"/>
    </row>
    <row r="17" spans="1:17" ht="23.1" customHeight="1" x14ac:dyDescent="0.25">
      <c r="A17" s="232" t="s">
        <v>2</v>
      </c>
      <c r="B17" s="234" t="s">
        <v>1094</v>
      </c>
      <c r="C17" s="234"/>
      <c r="D17" s="234"/>
      <c r="E17" s="234"/>
      <c r="F17" s="234"/>
      <c r="G17" s="234"/>
      <c r="H17" s="234"/>
      <c r="I17" s="234"/>
      <c r="J17" s="234"/>
      <c r="K17" s="234"/>
      <c r="L17" s="234"/>
      <c r="M17" s="234"/>
      <c r="N17" s="234"/>
      <c r="O17" s="234"/>
      <c r="P17" s="234"/>
      <c r="Q17" s="404"/>
    </row>
    <row r="18" spans="1:17" ht="23.1" customHeight="1" x14ac:dyDescent="0.25">
      <c r="A18" s="212" t="s">
        <v>3</v>
      </c>
      <c r="B18" s="210" t="s">
        <v>1092</v>
      </c>
      <c r="C18" s="210"/>
      <c r="D18" s="210"/>
      <c r="E18" s="210"/>
      <c r="F18" s="210"/>
      <c r="G18" s="210"/>
      <c r="H18" s="210"/>
      <c r="I18" s="210"/>
      <c r="J18" s="210"/>
      <c r="K18" s="210"/>
      <c r="L18" s="210"/>
      <c r="M18" s="210"/>
      <c r="N18" s="210"/>
      <c r="O18" s="210"/>
      <c r="P18" s="210"/>
      <c r="Q18" s="402"/>
    </row>
    <row r="19" spans="1:17" ht="23.1" customHeight="1" x14ac:dyDescent="0.25">
      <c r="A19" s="232" t="s">
        <v>4</v>
      </c>
      <c r="B19" s="234" t="s">
        <v>1093</v>
      </c>
      <c r="C19" s="234"/>
      <c r="D19" s="234"/>
      <c r="E19" s="234"/>
      <c r="F19" s="234"/>
      <c r="G19" s="234"/>
      <c r="H19" s="234"/>
      <c r="I19" s="234"/>
      <c r="J19" s="234"/>
      <c r="K19" s="234"/>
      <c r="L19" s="234"/>
      <c r="M19" s="234"/>
      <c r="N19" s="234"/>
      <c r="O19" s="234"/>
      <c r="P19" s="234"/>
      <c r="Q19" s="404"/>
    </row>
    <row r="20" spans="1:17" ht="23.1" customHeight="1" x14ac:dyDescent="0.25">
      <c r="A20" s="212" t="s">
        <v>5</v>
      </c>
      <c r="B20" s="210" t="s">
        <v>1095</v>
      </c>
      <c r="C20" s="210"/>
      <c r="D20" s="210"/>
      <c r="E20" s="210"/>
      <c r="F20" s="210"/>
      <c r="G20" s="210"/>
      <c r="H20" s="210"/>
      <c r="I20" s="210"/>
      <c r="J20" s="210"/>
      <c r="K20" s="210"/>
      <c r="L20" s="210"/>
      <c r="M20" s="210"/>
      <c r="N20" s="210"/>
      <c r="O20" s="210"/>
      <c r="P20" s="210"/>
      <c r="Q20" s="402"/>
    </row>
    <row r="21" spans="1:17" ht="32.450000000000003" customHeight="1" x14ac:dyDescent="0.25">
      <c r="A21" s="232" t="s">
        <v>62</v>
      </c>
      <c r="B21" s="873" t="s">
        <v>1096</v>
      </c>
      <c r="C21" s="873"/>
      <c r="D21" s="873"/>
      <c r="E21" s="873"/>
      <c r="F21" s="873"/>
      <c r="G21" s="873"/>
      <c r="H21" s="873"/>
      <c r="I21" s="873"/>
      <c r="J21" s="873"/>
      <c r="K21" s="873"/>
      <c r="L21" s="873"/>
      <c r="M21" s="873"/>
      <c r="N21" s="873"/>
      <c r="O21" s="873"/>
      <c r="P21" s="873"/>
      <c r="Q21" s="874"/>
    </row>
    <row r="22" spans="1:17" ht="33.6" customHeight="1" x14ac:dyDescent="0.25">
      <c r="A22" s="212" t="s">
        <v>6</v>
      </c>
      <c r="B22" s="871" t="s">
        <v>1097</v>
      </c>
      <c r="C22" s="871"/>
      <c r="D22" s="871"/>
      <c r="E22" s="871"/>
      <c r="F22" s="871"/>
      <c r="G22" s="871"/>
      <c r="H22" s="871"/>
      <c r="I22" s="871"/>
      <c r="J22" s="871"/>
      <c r="K22" s="871"/>
      <c r="L22" s="871"/>
      <c r="M22" s="871"/>
      <c r="N22" s="871"/>
      <c r="O22" s="871"/>
      <c r="P22" s="871"/>
      <c r="Q22" s="872"/>
    </row>
    <row r="23" spans="1:17" ht="23.1" customHeight="1" x14ac:dyDescent="0.25">
      <c r="A23" s="232" t="s">
        <v>7</v>
      </c>
      <c r="B23" s="234" t="s">
        <v>1098</v>
      </c>
      <c r="C23" s="234"/>
      <c r="D23" s="234"/>
      <c r="E23" s="234"/>
      <c r="F23" s="234"/>
      <c r="G23" s="234"/>
      <c r="H23" s="234"/>
      <c r="I23" s="234"/>
      <c r="J23" s="234"/>
      <c r="K23" s="234"/>
      <c r="L23" s="234"/>
      <c r="M23" s="234"/>
      <c r="N23" s="234"/>
      <c r="O23" s="234"/>
      <c r="P23" s="234"/>
      <c r="Q23" s="404"/>
    </row>
    <row r="24" spans="1:17" ht="23.1" customHeight="1" x14ac:dyDescent="0.25">
      <c r="A24" s="232" t="s">
        <v>8</v>
      </c>
      <c r="B24" s="210" t="s">
        <v>1099</v>
      </c>
      <c r="C24" s="210"/>
      <c r="D24" s="210"/>
      <c r="E24" s="210"/>
      <c r="F24" s="210"/>
      <c r="G24" s="210"/>
      <c r="H24" s="210"/>
      <c r="I24" s="210"/>
      <c r="J24" s="210"/>
      <c r="K24" s="210"/>
      <c r="L24" s="210"/>
      <c r="M24" s="210"/>
      <c r="N24" s="210"/>
      <c r="O24" s="210"/>
      <c r="P24" s="210"/>
      <c r="Q24" s="402"/>
    </row>
    <row r="25" spans="1:17" ht="23.1" customHeight="1" x14ac:dyDescent="0.25">
      <c r="A25" s="232" t="s">
        <v>9</v>
      </c>
      <c r="B25" s="234" t="s">
        <v>1100</v>
      </c>
      <c r="C25" s="234"/>
      <c r="D25" s="234"/>
      <c r="E25" s="234"/>
      <c r="F25" s="234"/>
      <c r="G25" s="234"/>
      <c r="H25" s="234"/>
      <c r="I25" s="234"/>
      <c r="J25" s="234"/>
      <c r="K25" s="234"/>
      <c r="L25" s="234"/>
      <c r="M25" s="234"/>
      <c r="N25" s="234"/>
      <c r="O25" s="234"/>
      <c r="P25" s="234"/>
      <c r="Q25" s="404"/>
    </row>
    <row r="26" spans="1:17" ht="23.1" customHeight="1" x14ac:dyDescent="0.25">
      <c r="A26" s="232" t="s">
        <v>489</v>
      </c>
      <c r="B26" s="210" t="s">
        <v>1101</v>
      </c>
      <c r="C26" s="210"/>
      <c r="D26" s="210"/>
      <c r="E26" s="210"/>
      <c r="F26" s="210"/>
      <c r="G26" s="210"/>
      <c r="H26" s="210"/>
      <c r="I26" s="210"/>
      <c r="J26" s="210"/>
      <c r="K26" s="210"/>
      <c r="L26" s="210"/>
      <c r="M26" s="210"/>
      <c r="N26" s="210"/>
      <c r="O26" s="210"/>
      <c r="P26" s="210"/>
      <c r="Q26" s="402"/>
    </row>
    <row r="27" spans="1:17" ht="23.1" customHeight="1" x14ac:dyDescent="0.25">
      <c r="A27" s="232" t="s">
        <v>490</v>
      </c>
      <c r="B27" s="234" t="s">
        <v>1102</v>
      </c>
      <c r="C27" s="397"/>
      <c r="D27" s="397"/>
      <c r="E27" s="397"/>
      <c r="F27" s="397"/>
      <c r="G27" s="397"/>
      <c r="H27" s="397"/>
      <c r="I27" s="397"/>
      <c r="J27" s="397"/>
      <c r="K27" s="397"/>
      <c r="L27" s="397"/>
      <c r="M27" s="397"/>
      <c r="N27" s="397"/>
      <c r="O27" s="397"/>
      <c r="P27" s="397"/>
      <c r="Q27" s="405"/>
    </row>
    <row r="28" spans="1:17" x14ac:dyDescent="0.25">
      <c r="A28" s="406"/>
    </row>
    <row r="29" spans="1:17" x14ac:dyDescent="0.25">
      <c r="A29" s="406"/>
    </row>
  </sheetData>
  <mergeCells count="3">
    <mergeCell ref="B5:Q5"/>
    <mergeCell ref="B22:Q22"/>
    <mergeCell ref="B21:Q21"/>
  </mergeCells>
  <phoneticPr fontId="7"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5" location="'T9_ŠD '!A1" display="Tabuľka 9"/>
    <hyperlink ref="A16" location="'T10-ŠJ '!A1" display="Tabuľka 10"/>
    <hyperlink ref="A17" location="'T11-Zdroje KV'!A1" display="Tabuľka 11"/>
    <hyperlink ref="A18" location="'T12-KV'!A1" display="Tabuľka 12"/>
    <hyperlink ref="A19" location="'T13-Fondy'!A1" display="Tabuľka 13"/>
    <hyperlink ref="A20" location="'T16 - Štruktúra hotovosti'!A1" display="Tabuľka 16"/>
    <hyperlink ref="A21" location="'T17-Dotácie zo ŠF EU'!A1" display="Tabuľka 17"/>
    <hyperlink ref="A22" location="'T18-Ostatné dotacie z kap MŠ SR'!A1" display="Tabuľka 18"/>
    <hyperlink ref="A23" location="'T19-Štip_ z vlastných '!A1" display="Tabuľka 19"/>
    <hyperlink ref="A24" location="'T20_motivačné štipendiá_nová'!A1" display="Tabuľka 20"/>
    <hyperlink ref="A25" location="'T21-štruktúra_384'!A1" display="Tabuľka 21"/>
    <hyperlink ref="A3" location="Súvzťažnosti!A1" display="Súvzťažnosti"/>
    <hyperlink ref="A2" location="Vysvetlivky!A1" display="Vysvetlivky"/>
    <hyperlink ref="A26" location="T22_Výnosy_soc_oblasť!Oblasť_tlače" display="Tabuľka_22"/>
    <hyperlink ref="A27" location="T23_Náklady_soc_oblasť!A1" display="Tabuľka_­23"/>
    <hyperlink ref="A12" location="'T7_Doktorandi '!A1" display="Tabuľka 7"/>
    <hyperlink ref="A4" location="'Kódy z CRŠ'!A1" display="Kódy z CRŠ"/>
    <hyperlink ref="A11" location="'T6a-Zamestnanci_a_mzdy (ženy)'!A1" display="Tabuľka 6a"/>
    <hyperlink ref="A14" location="'T8a-Teh_štipendiá'!A1" display="Tabuľka 8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Z992"/>
  <sheetViews>
    <sheetView zoomScale="80" zoomScaleNormal="80" zoomScaleSheetLayoutView="80" workbookViewId="0">
      <pane xSplit="2" ySplit="5" topLeftCell="C27" activePane="bottomRight" state="frozen"/>
      <selection pane="topRight" activeCell="C1" sqref="C1"/>
      <selection pane="bottomLeft" activeCell="A6" sqref="A6"/>
      <selection pane="bottomRight" activeCell="I6" sqref="I6"/>
    </sheetView>
  </sheetViews>
  <sheetFormatPr defaultColWidth="9.140625" defaultRowHeight="15.75" x14ac:dyDescent="0.25"/>
  <cols>
    <col min="1" max="1" width="8.42578125" style="582" customWidth="1"/>
    <col min="2" max="2" width="74.140625" style="583" customWidth="1"/>
    <col min="3" max="3" width="18.7109375" style="541" customWidth="1"/>
    <col min="4" max="4" width="19.5703125" style="541" customWidth="1"/>
    <col min="5" max="5" width="20" style="541" customWidth="1"/>
    <col min="6" max="7" width="17" style="541" customWidth="1"/>
    <col min="8" max="8" width="18" style="541" customWidth="1"/>
    <col min="9" max="9" width="18.5703125" style="542" customWidth="1"/>
    <col min="10" max="10" width="16.7109375" style="541" customWidth="1"/>
    <col min="11" max="11" width="9.140625" style="541"/>
    <col min="12" max="12" width="8.85546875" style="541" customWidth="1"/>
    <col min="13" max="16384" width="9.140625" style="541"/>
  </cols>
  <sheetData>
    <row r="1" spans="1:15" ht="35.1" customHeight="1" thickBot="1" x14ac:dyDescent="0.3">
      <c r="A1" s="914" t="s">
        <v>1196</v>
      </c>
      <c r="B1" s="915"/>
      <c r="C1" s="915"/>
      <c r="D1" s="915"/>
      <c r="E1" s="915"/>
      <c r="F1" s="915"/>
      <c r="G1" s="915"/>
      <c r="H1" s="916"/>
      <c r="I1" s="540"/>
    </row>
    <row r="2" spans="1:15" ht="32.450000000000003" customHeight="1" x14ac:dyDescent="0.25">
      <c r="A2" s="917" t="s">
        <v>1294</v>
      </c>
      <c r="B2" s="918"/>
      <c r="C2" s="918"/>
      <c r="D2" s="918"/>
      <c r="E2" s="918"/>
      <c r="F2" s="918"/>
      <c r="G2" s="918"/>
      <c r="H2" s="919"/>
    </row>
    <row r="3" spans="1:15" s="544" customFormat="1" ht="31.5" customHeight="1" x14ac:dyDescent="0.25">
      <c r="A3" s="920" t="s">
        <v>174</v>
      </c>
      <c r="B3" s="921" t="s">
        <v>290</v>
      </c>
      <c r="C3" s="923">
        <v>2020</v>
      </c>
      <c r="D3" s="923"/>
      <c r="E3" s="923">
        <v>2021</v>
      </c>
      <c r="F3" s="923"/>
      <c r="G3" s="924" t="s">
        <v>1194</v>
      </c>
      <c r="H3" s="925"/>
      <c r="I3" s="543"/>
    </row>
    <row r="4" spans="1:15" ht="31.5" customHeight="1" x14ac:dyDescent="0.25">
      <c r="A4" s="920"/>
      <c r="B4" s="922"/>
      <c r="C4" s="739" t="s">
        <v>291</v>
      </c>
      <c r="D4" s="739" t="s">
        <v>292</v>
      </c>
      <c r="E4" s="739" t="s">
        <v>291</v>
      </c>
      <c r="F4" s="739" t="s">
        <v>292</v>
      </c>
      <c r="G4" s="739" t="s">
        <v>291</v>
      </c>
      <c r="H4" s="546" t="s">
        <v>292</v>
      </c>
    </row>
    <row r="5" spans="1:15" x14ac:dyDescent="0.25">
      <c r="A5" s="547"/>
      <c r="B5" s="548"/>
      <c r="C5" s="549" t="s">
        <v>248</v>
      </c>
      <c r="D5" s="549" t="s">
        <v>249</v>
      </c>
      <c r="E5" s="549" t="s">
        <v>250</v>
      </c>
      <c r="F5" s="549" t="s">
        <v>257</v>
      </c>
      <c r="G5" s="549" t="s">
        <v>30</v>
      </c>
      <c r="H5" s="550" t="s">
        <v>31</v>
      </c>
    </row>
    <row r="6" spans="1:15" x14ac:dyDescent="0.25">
      <c r="A6" s="547">
        <v>1</v>
      </c>
      <c r="B6" s="551" t="s">
        <v>921</v>
      </c>
      <c r="C6" s="823">
        <f>SUM(C7:C18)</f>
        <v>4816212.7300000004</v>
      </c>
      <c r="D6" s="823">
        <f>SUM(D7:D18)</f>
        <v>303996.15000000002</v>
      </c>
      <c r="E6" s="823">
        <f>SUM(E7:E18)</f>
        <v>4144131.3499999996</v>
      </c>
      <c r="F6" s="823">
        <f>SUM(F7:F18)</f>
        <v>238321.86</v>
      </c>
      <c r="G6" s="552">
        <f>E6-C6</f>
        <v>-672081.38000000082</v>
      </c>
      <c r="H6" s="553">
        <f>F6-D6</f>
        <v>-65674.290000000037</v>
      </c>
      <c r="I6" s="750"/>
      <c r="O6" s="625"/>
    </row>
    <row r="7" spans="1:15" ht="17.25" customHeight="1" x14ac:dyDescent="0.25">
      <c r="A7" s="547">
        <f>A6+1</f>
        <v>2</v>
      </c>
      <c r="B7" s="554" t="s">
        <v>737</v>
      </c>
      <c r="C7" s="822">
        <v>102897.33</v>
      </c>
      <c r="D7" s="822">
        <v>5368.9</v>
      </c>
      <c r="E7" s="822">
        <v>113781.47</v>
      </c>
      <c r="F7" s="822">
        <v>6407.93</v>
      </c>
      <c r="G7" s="556">
        <f>E7-C7</f>
        <v>10884.14</v>
      </c>
      <c r="H7" s="557">
        <f>F7-D7</f>
        <v>1039.0300000000007</v>
      </c>
      <c r="O7" s="625"/>
    </row>
    <row r="8" spans="1:15" ht="30.6" customHeight="1" x14ac:dyDescent="0.25">
      <c r="A8" s="547">
        <f t="shared" ref="A8:A71" si="0">A7+1</f>
        <v>3</v>
      </c>
      <c r="B8" s="558" t="s">
        <v>833</v>
      </c>
      <c r="C8" s="822">
        <v>350926.58</v>
      </c>
      <c r="D8" s="832">
        <v>6612.08</v>
      </c>
      <c r="E8" s="822">
        <v>337971.49</v>
      </c>
      <c r="F8" s="822">
        <v>8164.59</v>
      </c>
      <c r="G8" s="556">
        <f t="shared" ref="G8:H71" si="1">E8-C8</f>
        <v>-12955.090000000026</v>
      </c>
      <c r="H8" s="557">
        <f t="shared" si="1"/>
        <v>1552.5100000000002</v>
      </c>
      <c r="O8" s="625"/>
    </row>
    <row r="9" spans="1:15" x14ac:dyDescent="0.25">
      <c r="A9" s="547">
        <f t="shared" si="0"/>
        <v>4</v>
      </c>
      <c r="B9" s="554" t="s">
        <v>738</v>
      </c>
      <c r="C9" s="822">
        <v>522757.67</v>
      </c>
      <c r="D9" s="822">
        <v>29390.720000000001</v>
      </c>
      <c r="E9" s="822">
        <v>414849.14</v>
      </c>
      <c r="F9" s="822">
        <v>20335.8</v>
      </c>
      <c r="G9" s="556">
        <f t="shared" si="1"/>
        <v>-107908.52999999997</v>
      </c>
      <c r="H9" s="557">
        <f t="shared" si="1"/>
        <v>-9054.9200000000019</v>
      </c>
      <c r="O9" s="625"/>
    </row>
    <row r="10" spans="1:15" x14ac:dyDescent="0.25">
      <c r="A10" s="547">
        <f t="shared" si="0"/>
        <v>5</v>
      </c>
      <c r="B10" s="554" t="s">
        <v>739</v>
      </c>
      <c r="C10" s="822">
        <v>8729.44</v>
      </c>
      <c r="D10" s="822">
        <v>202.96</v>
      </c>
      <c r="E10" s="822">
        <v>1882.06</v>
      </c>
      <c r="F10" s="822">
        <v>448.34</v>
      </c>
      <c r="G10" s="556">
        <f t="shared" si="1"/>
        <v>-6847.380000000001</v>
      </c>
      <c r="H10" s="557">
        <f t="shared" si="1"/>
        <v>245.37999999999997</v>
      </c>
      <c r="O10" s="625"/>
    </row>
    <row r="11" spans="1:15" x14ac:dyDescent="0.25">
      <c r="A11" s="547">
        <f t="shared" si="0"/>
        <v>6</v>
      </c>
      <c r="B11" s="554" t="s">
        <v>740</v>
      </c>
      <c r="C11" s="822">
        <v>10488.86</v>
      </c>
      <c r="D11" s="822">
        <v>6300.59</v>
      </c>
      <c r="E11" s="822">
        <v>12214.15</v>
      </c>
      <c r="F11" s="822">
        <v>4833.38</v>
      </c>
      <c r="G11" s="556">
        <f t="shared" si="1"/>
        <v>1725.2899999999991</v>
      </c>
      <c r="H11" s="557">
        <f t="shared" si="1"/>
        <v>-1467.21</v>
      </c>
      <c r="O11" s="625"/>
    </row>
    <row r="12" spans="1:15" x14ac:dyDescent="0.25">
      <c r="A12" s="547">
        <f t="shared" si="0"/>
        <v>7</v>
      </c>
      <c r="B12" s="554" t="s">
        <v>741</v>
      </c>
      <c r="C12" s="822">
        <v>267091.34999999998</v>
      </c>
      <c r="D12" s="822">
        <v>28206.23</v>
      </c>
      <c r="E12" s="822">
        <v>134120.88</v>
      </c>
      <c r="F12" s="822">
        <v>27676</v>
      </c>
      <c r="G12" s="556">
        <f t="shared" si="1"/>
        <v>-132970.46999999997</v>
      </c>
      <c r="H12" s="557">
        <f t="shared" si="1"/>
        <v>-530.22999999999956</v>
      </c>
      <c r="O12" s="625"/>
    </row>
    <row r="13" spans="1:15" ht="31.5" x14ac:dyDescent="0.25">
      <c r="A13" s="547">
        <f t="shared" si="0"/>
        <v>8</v>
      </c>
      <c r="B13" s="554" t="s">
        <v>100</v>
      </c>
      <c r="C13" s="822">
        <v>156304.37</v>
      </c>
      <c r="D13" s="822">
        <v>33440.42</v>
      </c>
      <c r="E13" s="822">
        <v>166091.45000000001</v>
      </c>
      <c r="F13" s="822">
        <v>28441.54</v>
      </c>
      <c r="G13" s="556">
        <f t="shared" si="1"/>
        <v>9787.0800000000163</v>
      </c>
      <c r="H13" s="557">
        <f t="shared" si="1"/>
        <v>-4998.8799999999974</v>
      </c>
      <c r="O13" s="625"/>
    </row>
    <row r="14" spans="1:15" x14ac:dyDescent="0.25">
      <c r="A14" s="547">
        <f t="shared" si="0"/>
        <v>9</v>
      </c>
      <c r="B14" s="554" t="s">
        <v>101</v>
      </c>
      <c r="C14" s="822">
        <v>119161.25</v>
      </c>
      <c r="D14" s="822">
        <v>88435.1</v>
      </c>
      <c r="E14" s="822">
        <v>88689.13</v>
      </c>
      <c r="F14" s="822">
        <v>57488.91</v>
      </c>
      <c r="G14" s="556">
        <f t="shared" si="1"/>
        <v>-30472.119999999995</v>
      </c>
      <c r="H14" s="557">
        <f t="shared" si="1"/>
        <v>-30946.190000000002</v>
      </c>
      <c r="O14" s="625"/>
    </row>
    <row r="15" spans="1:15" x14ac:dyDescent="0.25">
      <c r="A15" s="547">
        <f t="shared" si="0"/>
        <v>10</v>
      </c>
      <c r="B15" s="559" t="s">
        <v>102</v>
      </c>
      <c r="C15" s="822">
        <v>904337.47</v>
      </c>
      <c r="D15" s="822">
        <v>19266.41</v>
      </c>
      <c r="E15" s="822">
        <v>854150.36</v>
      </c>
      <c r="F15" s="822">
        <v>11216.88</v>
      </c>
      <c r="G15" s="556">
        <f t="shared" si="1"/>
        <v>-50187.109999999986</v>
      </c>
      <c r="H15" s="557">
        <f t="shared" si="1"/>
        <v>-8049.5300000000007</v>
      </c>
      <c r="O15" s="625"/>
    </row>
    <row r="16" spans="1:15" ht="16.149999999999999" customHeight="1" x14ac:dyDescent="0.25">
      <c r="A16" s="547">
        <f t="shared" si="0"/>
        <v>11</v>
      </c>
      <c r="B16" s="554" t="s">
        <v>103</v>
      </c>
      <c r="C16" s="822">
        <v>356997.46</v>
      </c>
      <c r="D16" s="822">
        <v>609.79</v>
      </c>
      <c r="E16" s="822">
        <v>255369.07</v>
      </c>
      <c r="F16" s="822">
        <v>5418.82</v>
      </c>
      <c r="G16" s="556">
        <f t="shared" si="1"/>
        <v>-101628.39000000001</v>
      </c>
      <c r="H16" s="557">
        <f t="shared" si="1"/>
        <v>4809.03</v>
      </c>
      <c r="O16" s="625"/>
    </row>
    <row r="17" spans="1:15" ht="31.5" x14ac:dyDescent="0.25">
      <c r="A17" s="547">
        <f t="shared" si="0"/>
        <v>12</v>
      </c>
      <c r="B17" s="559" t="s">
        <v>1062</v>
      </c>
      <c r="C17" s="822">
        <v>1166545.3</v>
      </c>
      <c r="D17" s="822">
        <v>27197.599999999999</v>
      </c>
      <c r="E17" s="822">
        <v>929888.06</v>
      </c>
      <c r="F17" s="822">
        <v>25114.560000000001</v>
      </c>
      <c r="G17" s="556">
        <f t="shared" si="1"/>
        <v>-236657.24</v>
      </c>
      <c r="H17" s="557">
        <f t="shared" si="1"/>
        <v>-2083.0399999999972</v>
      </c>
      <c r="I17" s="560"/>
      <c r="O17" s="625"/>
    </row>
    <row r="18" spans="1:15" ht="31.5" x14ac:dyDescent="0.25">
      <c r="A18" s="547">
        <f t="shared" si="0"/>
        <v>13</v>
      </c>
      <c r="B18" s="554" t="s">
        <v>1233</v>
      </c>
      <c r="C18" s="822">
        <v>849975.65</v>
      </c>
      <c r="D18" s="822">
        <v>58965.35</v>
      </c>
      <c r="E18" s="822">
        <v>835124.09</v>
      </c>
      <c r="F18" s="822">
        <v>42775.11</v>
      </c>
      <c r="G18" s="556">
        <f t="shared" si="1"/>
        <v>-14851.560000000056</v>
      </c>
      <c r="H18" s="557">
        <f t="shared" si="1"/>
        <v>-16190.239999999998</v>
      </c>
      <c r="I18" s="560"/>
      <c r="O18" s="625"/>
    </row>
    <row r="19" spans="1:15" x14ac:dyDescent="0.25">
      <c r="A19" s="547">
        <f t="shared" si="0"/>
        <v>14</v>
      </c>
      <c r="B19" s="551" t="s">
        <v>922</v>
      </c>
      <c r="C19" s="823">
        <f>SUM(C20:C25)</f>
        <v>4677880.43</v>
      </c>
      <c r="D19" s="823">
        <f>SUM(D20:D25)</f>
        <v>400082.69</v>
      </c>
      <c r="E19" s="823">
        <f>SUM(E20:E25)</f>
        <v>4617679.08</v>
      </c>
      <c r="F19" s="823">
        <f>SUM(F20:F25)</f>
        <v>350509.58</v>
      </c>
      <c r="G19" s="552">
        <f t="shared" si="1"/>
        <v>-60201.349999999627</v>
      </c>
      <c r="H19" s="553">
        <f t="shared" si="1"/>
        <v>-49573.109999999986</v>
      </c>
      <c r="O19" s="625"/>
    </row>
    <row r="20" spans="1:15" x14ac:dyDescent="0.25">
      <c r="A20" s="547">
        <f t="shared" si="0"/>
        <v>15</v>
      </c>
      <c r="B20" s="554" t="s">
        <v>742</v>
      </c>
      <c r="C20" s="822">
        <v>1582850.82</v>
      </c>
      <c r="D20" s="822">
        <v>44194.34</v>
      </c>
      <c r="E20" s="832">
        <v>1812407.01</v>
      </c>
      <c r="F20" s="822">
        <v>39307.74</v>
      </c>
      <c r="G20" s="556">
        <f t="shared" si="1"/>
        <v>229556.18999999994</v>
      </c>
      <c r="H20" s="557">
        <f t="shared" si="1"/>
        <v>-4886.5999999999985</v>
      </c>
      <c r="O20" s="625"/>
    </row>
    <row r="21" spans="1:15" x14ac:dyDescent="0.25">
      <c r="A21" s="547">
        <f t="shared" si="0"/>
        <v>16</v>
      </c>
      <c r="B21" s="554" t="s">
        <v>743</v>
      </c>
      <c r="C21" s="822">
        <v>2863101.55</v>
      </c>
      <c r="D21" s="822">
        <v>195726.94</v>
      </c>
      <c r="E21" s="822">
        <v>2558952.2999999998</v>
      </c>
      <c r="F21" s="822">
        <v>166671.35</v>
      </c>
      <c r="G21" s="556">
        <f t="shared" si="1"/>
        <v>-304149.25</v>
      </c>
      <c r="H21" s="557">
        <f t="shared" si="1"/>
        <v>-29055.589999999997</v>
      </c>
      <c r="O21" s="625"/>
    </row>
    <row r="22" spans="1:15" x14ac:dyDescent="0.25">
      <c r="A22" s="547">
        <f t="shared" si="0"/>
        <v>17</v>
      </c>
      <c r="B22" s="554" t="s">
        <v>744</v>
      </c>
      <c r="C22" s="822">
        <v>148475.14000000001</v>
      </c>
      <c r="D22" s="822">
        <v>22784.65</v>
      </c>
      <c r="E22" s="822">
        <v>146482.47</v>
      </c>
      <c r="F22" s="822">
        <v>19558.759999999998</v>
      </c>
      <c r="G22" s="556">
        <f t="shared" si="1"/>
        <v>-1992.6700000000128</v>
      </c>
      <c r="H22" s="557">
        <f t="shared" si="1"/>
        <v>-3225.8900000000031</v>
      </c>
      <c r="O22" s="625"/>
    </row>
    <row r="23" spans="1:15" x14ac:dyDescent="0.25">
      <c r="A23" s="547">
        <f t="shared" si="0"/>
        <v>18</v>
      </c>
      <c r="B23" s="554" t="s">
        <v>745</v>
      </c>
      <c r="C23" s="822">
        <v>83405.53</v>
      </c>
      <c r="D23" s="822">
        <v>137376.76</v>
      </c>
      <c r="E23" s="822">
        <v>99633.48</v>
      </c>
      <c r="F23" s="822">
        <v>124946.34</v>
      </c>
      <c r="G23" s="556">
        <f t="shared" si="1"/>
        <v>16227.949999999997</v>
      </c>
      <c r="H23" s="557">
        <f t="shared" si="1"/>
        <v>-12430.420000000013</v>
      </c>
      <c r="O23" s="625"/>
    </row>
    <row r="24" spans="1:15" x14ac:dyDescent="0.25">
      <c r="A24" s="547">
        <f t="shared" si="0"/>
        <v>19</v>
      </c>
      <c r="B24" s="554" t="s">
        <v>746</v>
      </c>
      <c r="C24" s="822">
        <v>47.39</v>
      </c>
      <c r="D24" s="822">
        <v>0</v>
      </c>
      <c r="E24" s="822">
        <v>198.82</v>
      </c>
      <c r="F24" s="822">
        <v>9.58</v>
      </c>
      <c r="G24" s="556">
        <f t="shared" si="1"/>
        <v>151.43</v>
      </c>
      <c r="H24" s="557">
        <f t="shared" si="1"/>
        <v>9.58</v>
      </c>
      <c r="O24" s="625"/>
    </row>
    <row r="25" spans="1:15" x14ac:dyDescent="0.25">
      <c r="A25" s="547">
        <f t="shared" si="0"/>
        <v>20</v>
      </c>
      <c r="B25" s="554" t="s">
        <v>830</v>
      </c>
      <c r="C25" s="822">
        <v>0</v>
      </c>
      <c r="D25" s="822">
        <v>0</v>
      </c>
      <c r="E25" s="822">
        <v>5</v>
      </c>
      <c r="F25" s="822">
        <v>15.81</v>
      </c>
      <c r="G25" s="556">
        <f t="shared" si="1"/>
        <v>5</v>
      </c>
      <c r="H25" s="557">
        <f t="shared" si="1"/>
        <v>15.81</v>
      </c>
      <c r="O25" s="625"/>
    </row>
    <row r="26" spans="1:15" x14ac:dyDescent="0.25">
      <c r="A26" s="547">
        <f t="shared" si="0"/>
        <v>21</v>
      </c>
      <c r="B26" s="551" t="s">
        <v>286</v>
      </c>
      <c r="C26" s="561" t="s">
        <v>276</v>
      </c>
      <c r="D26" s="561" t="s">
        <v>276</v>
      </c>
      <c r="E26" s="561" t="s">
        <v>276</v>
      </c>
      <c r="F26" s="561" t="s">
        <v>276</v>
      </c>
      <c r="G26" s="562" t="s">
        <v>142</v>
      </c>
      <c r="H26" s="563" t="s">
        <v>142</v>
      </c>
      <c r="O26" s="625"/>
    </row>
    <row r="27" spans="1:15" x14ac:dyDescent="0.25">
      <c r="A27" s="547">
        <f t="shared" si="0"/>
        <v>22</v>
      </c>
      <c r="B27" s="551" t="s">
        <v>923</v>
      </c>
      <c r="C27" s="827">
        <f>SUM(C28:C31)</f>
        <v>0</v>
      </c>
      <c r="D27" s="827">
        <f>SUM(D28:D31)</f>
        <v>17999.75</v>
      </c>
      <c r="E27" s="827">
        <f>SUM(E28:E31)</f>
        <v>0</v>
      </c>
      <c r="F27" s="827">
        <f>SUM(F28:F31)</f>
        <v>14388.08</v>
      </c>
      <c r="G27" s="552">
        <f t="shared" si="1"/>
        <v>0</v>
      </c>
      <c r="H27" s="553">
        <f t="shared" si="1"/>
        <v>-3611.67</v>
      </c>
      <c r="O27" s="625"/>
    </row>
    <row r="28" spans="1:15" x14ac:dyDescent="0.25">
      <c r="A28" s="547">
        <f t="shared" si="0"/>
        <v>23</v>
      </c>
      <c r="B28" s="554" t="s">
        <v>240</v>
      </c>
      <c r="C28" s="555">
        <v>0</v>
      </c>
      <c r="D28" s="555">
        <v>0</v>
      </c>
      <c r="E28" s="555">
        <v>0</v>
      </c>
      <c r="F28" s="555">
        <v>0</v>
      </c>
      <c r="G28" s="556">
        <f t="shared" si="1"/>
        <v>0</v>
      </c>
      <c r="H28" s="557">
        <f t="shared" si="1"/>
        <v>0</v>
      </c>
      <c r="O28" s="625"/>
    </row>
    <row r="29" spans="1:15" x14ac:dyDescent="0.25">
      <c r="A29" s="547">
        <f t="shared" si="0"/>
        <v>24</v>
      </c>
      <c r="B29" s="558" t="s">
        <v>264</v>
      </c>
      <c r="C29" s="555">
        <v>0</v>
      </c>
      <c r="D29" s="555">
        <v>0</v>
      </c>
      <c r="E29" s="555">
        <v>0</v>
      </c>
      <c r="F29" s="555">
        <v>0</v>
      </c>
      <c r="G29" s="556">
        <f t="shared" si="1"/>
        <v>0</v>
      </c>
      <c r="H29" s="557">
        <f t="shared" si="1"/>
        <v>0</v>
      </c>
      <c r="O29" s="625"/>
    </row>
    <row r="30" spans="1:15" x14ac:dyDescent="0.25">
      <c r="A30" s="547">
        <f t="shared" si="0"/>
        <v>25</v>
      </c>
      <c r="B30" s="558" t="s">
        <v>54</v>
      </c>
      <c r="C30" s="555">
        <v>0</v>
      </c>
      <c r="D30" s="555">
        <v>0</v>
      </c>
      <c r="E30" s="555">
        <v>0</v>
      </c>
      <c r="F30" s="555">
        <v>0</v>
      </c>
      <c r="G30" s="556">
        <f t="shared" si="1"/>
        <v>0</v>
      </c>
      <c r="H30" s="557">
        <f t="shared" si="1"/>
        <v>0</v>
      </c>
      <c r="O30" s="625"/>
    </row>
    <row r="31" spans="1:15" x14ac:dyDescent="0.25">
      <c r="A31" s="547">
        <f t="shared" si="0"/>
        <v>26</v>
      </c>
      <c r="B31" s="554" t="s">
        <v>55</v>
      </c>
      <c r="C31" s="555">
        <v>0</v>
      </c>
      <c r="D31" s="822">
        <v>17999.75</v>
      </c>
      <c r="E31" s="555">
        <v>0</v>
      </c>
      <c r="F31" s="822">
        <v>14388.08</v>
      </c>
      <c r="G31" s="556">
        <f t="shared" si="1"/>
        <v>0</v>
      </c>
      <c r="H31" s="557">
        <f t="shared" si="1"/>
        <v>-3611.67</v>
      </c>
      <c r="O31" s="625"/>
    </row>
    <row r="32" spans="1:15" x14ac:dyDescent="0.25">
      <c r="A32" s="547">
        <f t="shared" si="0"/>
        <v>27</v>
      </c>
      <c r="B32" s="551" t="s">
        <v>924</v>
      </c>
      <c r="C32" s="823">
        <f>SUM(C33:C39)</f>
        <v>2044374.04</v>
      </c>
      <c r="D32" s="823">
        <f>SUM(D33:D39)</f>
        <v>176449.18</v>
      </c>
      <c r="E32" s="823">
        <f>SUM(E33:E39)</f>
        <v>2706346.6100000003</v>
      </c>
      <c r="F32" s="823">
        <f>SUM(F33:F39)</f>
        <v>219272.26999999996</v>
      </c>
      <c r="G32" s="552">
        <f t="shared" si="1"/>
        <v>661972.5700000003</v>
      </c>
      <c r="H32" s="553">
        <f t="shared" si="1"/>
        <v>42823.089999999967</v>
      </c>
      <c r="O32" s="625"/>
    </row>
    <row r="33" spans="1:15" x14ac:dyDescent="0.25">
      <c r="A33" s="547">
        <f t="shared" si="0"/>
        <v>28</v>
      </c>
      <c r="B33" s="554" t="s">
        <v>104</v>
      </c>
      <c r="C33" s="822">
        <v>921078.42</v>
      </c>
      <c r="D33" s="822">
        <v>51528.51</v>
      </c>
      <c r="E33" s="822">
        <v>1587679.55</v>
      </c>
      <c r="F33" s="822">
        <v>162246.74</v>
      </c>
      <c r="G33" s="556">
        <f t="shared" si="1"/>
        <v>666601.13</v>
      </c>
      <c r="H33" s="557">
        <f t="shared" si="1"/>
        <v>110718.22999999998</v>
      </c>
      <c r="O33" s="625"/>
    </row>
    <row r="34" spans="1:15" ht="31.5" x14ac:dyDescent="0.25">
      <c r="A34" s="547">
        <f t="shared" si="0"/>
        <v>29</v>
      </c>
      <c r="B34" s="554" t="s">
        <v>1063</v>
      </c>
      <c r="C34" s="822">
        <v>483538.39</v>
      </c>
      <c r="D34" s="822">
        <v>34529.1</v>
      </c>
      <c r="E34" s="822">
        <v>501894.3</v>
      </c>
      <c r="F34" s="822">
        <v>19599.61</v>
      </c>
      <c r="G34" s="556">
        <f t="shared" si="1"/>
        <v>18355.909999999974</v>
      </c>
      <c r="H34" s="557">
        <f t="shared" si="1"/>
        <v>-14929.489999999998</v>
      </c>
      <c r="I34" s="560"/>
      <c r="O34" s="625"/>
    </row>
    <row r="35" spans="1:15" x14ac:dyDescent="0.25">
      <c r="A35" s="547">
        <f t="shared" si="0"/>
        <v>30</v>
      </c>
      <c r="B35" s="554" t="s">
        <v>105</v>
      </c>
      <c r="C35" s="822">
        <v>30849.88</v>
      </c>
      <c r="D35" s="822">
        <v>2235.64</v>
      </c>
      <c r="E35" s="822">
        <v>23653.97</v>
      </c>
      <c r="F35" s="822">
        <v>1916.72</v>
      </c>
      <c r="G35" s="556">
        <f t="shared" si="1"/>
        <v>-7195.91</v>
      </c>
      <c r="H35" s="557">
        <f t="shared" si="1"/>
        <v>-318.91999999999985</v>
      </c>
      <c r="O35" s="625"/>
    </row>
    <row r="36" spans="1:15" x14ac:dyDescent="0.25">
      <c r="A36" s="547">
        <f t="shared" si="0"/>
        <v>31</v>
      </c>
      <c r="B36" s="554" t="s">
        <v>106</v>
      </c>
      <c r="C36" s="822">
        <v>60917.3</v>
      </c>
      <c r="D36" s="822">
        <v>9822.17</v>
      </c>
      <c r="E36" s="822">
        <v>78106.3</v>
      </c>
      <c r="F36" s="822">
        <v>6347.83</v>
      </c>
      <c r="G36" s="556">
        <f t="shared" si="1"/>
        <v>17189</v>
      </c>
      <c r="H36" s="557">
        <f t="shared" si="1"/>
        <v>-3474.34</v>
      </c>
      <c r="O36" s="625"/>
    </row>
    <row r="37" spans="1:15" ht="31.5" x14ac:dyDescent="0.25">
      <c r="A37" s="547">
        <f t="shared" si="0"/>
        <v>32</v>
      </c>
      <c r="B37" s="559" t="s">
        <v>107</v>
      </c>
      <c r="C37" s="822">
        <v>5296.6</v>
      </c>
      <c r="D37" s="822">
        <v>55</v>
      </c>
      <c r="E37" s="822">
        <v>20082.61</v>
      </c>
      <c r="F37" s="822">
        <v>3841</v>
      </c>
      <c r="G37" s="556">
        <v>23923.61</v>
      </c>
      <c r="H37" s="557">
        <f t="shared" si="1"/>
        <v>3786</v>
      </c>
      <c r="O37" s="625"/>
    </row>
    <row r="38" spans="1:15" x14ac:dyDescent="0.25">
      <c r="A38" s="547">
        <f t="shared" si="0"/>
        <v>33</v>
      </c>
      <c r="B38" s="554" t="s">
        <v>781</v>
      </c>
      <c r="C38" s="822">
        <v>278934.23</v>
      </c>
      <c r="D38" s="822">
        <v>26297.84</v>
      </c>
      <c r="E38" s="822">
        <v>317201.37</v>
      </c>
      <c r="F38" s="822">
        <v>6085.34</v>
      </c>
      <c r="G38" s="556">
        <f t="shared" si="1"/>
        <v>38267.140000000014</v>
      </c>
      <c r="H38" s="557">
        <f t="shared" si="1"/>
        <v>-20212.5</v>
      </c>
      <c r="O38" s="625"/>
    </row>
    <row r="39" spans="1:15" x14ac:dyDescent="0.25">
      <c r="A39" s="547">
        <f t="shared" si="0"/>
        <v>34</v>
      </c>
      <c r="B39" s="554" t="s">
        <v>108</v>
      </c>
      <c r="C39" s="822">
        <v>263759.21999999997</v>
      </c>
      <c r="D39" s="822">
        <v>51980.92</v>
      </c>
      <c r="E39" s="822">
        <v>177728.51</v>
      </c>
      <c r="F39" s="822">
        <v>19235.03</v>
      </c>
      <c r="G39" s="556">
        <f t="shared" si="1"/>
        <v>-86030.709999999963</v>
      </c>
      <c r="H39" s="557">
        <f t="shared" si="1"/>
        <v>-32745.89</v>
      </c>
      <c r="O39" s="625"/>
    </row>
    <row r="40" spans="1:15" x14ac:dyDescent="0.25">
      <c r="A40" s="547">
        <f t="shared" si="0"/>
        <v>35</v>
      </c>
      <c r="B40" s="551" t="s">
        <v>925</v>
      </c>
      <c r="C40" s="823">
        <f>C41+C42</f>
        <v>195080.26</v>
      </c>
      <c r="D40" s="823">
        <f>D41+D42</f>
        <v>41881.56</v>
      </c>
      <c r="E40" s="823">
        <f>E41+E42</f>
        <v>299394.73</v>
      </c>
      <c r="F40" s="823">
        <f>F41+F42</f>
        <v>63009.39</v>
      </c>
      <c r="G40" s="552">
        <f t="shared" si="1"/>
        <v>104314.46999999997</v>
      </c>
      <c r="H40" s="553">
        <f t="shared" si="1"/>
        <v>21127.83</v>
      </c>
      <c r="O40" s="625"/>
    </row>
    <row r="41" spans="1:15" x14ac:dyDescent="0.25">
      <c r="A41" s="547">
        <f t="shared" si="0"/>
        <v>36</v>
      </c>
      <c r="B41" s="554" t="s">
        <v>747</v>
      </c>
      <c r="C41" s="822">
        <v>80338.48</v>
      </c>
      <c r="D41" s="822">
        <v>38161.89</v>
      </c>
      <c r="E41" s="822">
        <v>105361.36</v>
      </c>
      <c r="F41" s="822">
        <v>45871.4</v>
      </c>
      <c r="G41" s="556">
        <f t="shared" si="1"/>
        <v>25022.880000000005</v>
      </c>
      <c r="H41" s="557">
        <f t="shared" si="1"/>
        <v>7709.510000000002</v>
      </c>
      <c r="O41" s="625"/>
    </row>
    <row r="42" spans="1:15" x14ac:dyDescent="0.25">
      <c r="A42" s="547">
        <f t="shared" si="0"/>
        <v>37</v>
      </c>
      <c r="B42" s="554" t="s">
        <v>1064</v>
      </c>
      <c r="C42" s="822">
        <v>114741.78</v>
      </c>
      <c r="D42" s="822">
        <v>3719.67</v>
      </c>
      <c r="E42" s="822">
        <v>194033.37</v>
      </c>
      <c r="F42" s="822">
        <v>17137.990000000002</v>
      </c>
      <c r="G42" s="556">
        <f t="shared" si="1"/>
        <v>79291.59</v>
      </c>
      <c r="H42" s="557">
        <f t="shared" si="1"/>
        <v>13418.320000000002</v>
      </c>
      <c r="I42" s="560"/>
      <c r="O42" s="625"/>
    </row>
    <row r="43" spans="1:15" x14ac:dyDescent="0.25">
      <c r="A43" s="547">
        <f t="shared" si="0"/>
        <v>38</v>
      </c>
      <c r="B43" s="551" t="s">
        <v>287</v>
      </c>
      <c r="C43" s="824">
        <v>53507.41</v>
      </c>
      <c r="D43" s="824">
        <v>11310.98</v>
      </c>
      <c r="E43" s="824">
        <v>76326.559999999998</v>
      </c>
      <c r="F43" s="824">
        <v>2447.08</v>
      </c>
      <c r="G43" s="556">
        <f t="shared" si="1"/>
        <v>22819.149999999994</v>
      </c>
      <c r="H43" s="557">
        <f t="shared" si="1"/>
        <v>-8863.9</v>
      </c>
      <c r="O43" s="625"/>
    </row>
    <row r="44" spans="1:15" x14ac:dyDescent="0.25">
      <c r="A44" s="547">
        <f t="shared" si="0"/>
        <v>39</v>
      </c>
      <c r="B44" s="551" t="s">
        <v>926</v>
      </c>
      <c r="C44" s="823">
        <f>SUM(C45:C59)</f>
        <v>4715406.3</v>
      </c>
      <c r="D44" s="823">
        <f>SUM(D45:D59)</f>
        <v>710316.13</v>
      </c>
      <c r="E44" s="823">
        <f>SUM(E45:E59)</f>
        <v>5192622.43</v>
      </c>
      <c r="F44" s="823">
        <f>SUM(F45:F59)</f>
        <v>842842.87999999989</v>
      </c>
      <c r="G44" s="552">
        <f t="shared" si="1"/>
        <v>477216.12999999989</v>
      </c>
      <c r="H44" s="553">
        <f t="shared" si="1"/>
        <v>132526.74999999988</v>
      </c>
      <c r="O44" s="625"/>
    </row>
    <row r="45" spans="1:15" x14ac:dyDescent="0.25">
      <c r="A45" s="547">
        <f t="shared" si="0"/>
        <v>40</v>
      </c>
      <c r="B45" s="554" t="s">
        <v>110</v>
      </c>
      <c r="C45" s="822">
        <v>16268.83</v>
      </c>
      <c r="D45" s="822">
        <v>10801.27</v>
      </c>
      <c r="E45" s="822">
        <v>36471.089999999997</v>
      </c>
      <c r="F45" s="822">
        <v>-31036.46</v>
      </c>
      <c r="G45" s="556">
        <f t="shared" si="1"/>
        <v>20202.259999999995</v>
      </c>
      <c r="H45" s="557">
        <f t="shared" si="1"/>
        <v>-41837.729999999996</v>
      </c>
      <c r="O45" s="625"/>
    </row>
    <row r="46" spans="1:15" x14ac:dyDescent="0.25">
      <c r="A46" s="547">
        <f t="shared" si="0"/>
        <v>41</v>
      </c>
      <c r="B46" s="554" t="s">
        <v>109</v>
      </c>
      <c r="C46" s="822">
        <v>115233.17</v>
      </c>
      <c r="D46" s="822">
        <v>11984.84</v>
      </c>
      <c r="E46" s="822">
        <v>80274.59</v>
      </c>
      <c r="F46" s="822">
        <v>12851.78</v>
      </c>
      <c r="G46" s="556">
        <f t="shared" si="1"/>
        <v>-34958.58</v>
      </c>
      <c r="H46" s="557">
        <f t="shared" si="1"/>
        <v>866.94000000000051</v>
      </c>
      <c r="O46" s="625"/>
    </row>
    <row r="47" spans="1:15" x14ac:dyDescent="0.25">
      <c r="A47" s="547">
        <f t="shared" si="0"/>
        <v>42</v>
      </c>
      <c r="B47" s="554" t="s">
        <v>932</v>
      </c>
      <c r="C47" s="822">
        <v>265781.53999999998</v>
      </c>
      <c r="D47" s="822">
        <v>6496.68</v>
      </c>
      <c r="E47" s="822">
        <v>341633.08</v>
      </c>
      <c r="F47" s="822">
        <v>11234.09</v>
      </c>
      <c r="G47" s="556">
        <f t="shared" si="1"/>
        <v>75851.540000000037</v>
      </c>
      <c r="H47" s="557">
        <f t="shared" si="1"/>
        <v>4737.41</v>
      </c>
      <c r="O47" s="625"/>
    </row>
    <row r="48" spans="1:15" x14ac:dyDescent="0.25">
      <c r="A48" s="547">
        <f t="shared" si="0"/>
        <v>43</v>
      </c>
      <c r="B48" s="554" t="s">
        <v>111</v>
      </c>
      <c r="C48" s="822">
        <v>35820.720000000001</v>
      </c>
      <c r="D48" s="822">
        <v>1125.3</v>
      </c>
      <c r="E48" s="822">
        <v>72347.509999999995</v>
      </c>
      <c r="F48" s="822">
        <v>593.07000000000005</v>
      </c>
      <c r="G48" s="556">
        <f t="shared" si="1"/>
        <v>36526.789999999994</v>
      </c>
      <c r="H48" s="557">
        <f t="shared" si="1"/>
        <v>-532.2299999999999</v>
      </c>
      <c r="O48" s="625"/>
    </row>
    <row r="49" spans="1:24" x14ac:dyDescent="0.25">
      <c r="A49" s="547">
        <f t="shared" si="0"/>
        <v>44</v>
      </c>
      <c r="B49" s="554" t="s">
        <v>748</v>
      </c>
      <c r="C49" s="822">
        <v>118584.25</v>
      </c>
      <c r="D49" s="822">
        <v>16989.5</v>
      </c>
      <c r="E49" s="822">
        <v>116569.37</v>
      </c>
      <c r="F49" s="822">
        <v>16828.080000000002</v>
      </c>
      <c r="G49" s="556">
        <f t="shared" si="1"/>
        <v>-2014.8800000000047</v>
      </c>
      <c r="H49" s="557">
        <f t="shared" si="1"/>
        <v>-161.41999999999825</v>
      </c>
      <c r="O49" s="625"/>
    </row>
    <row r="50" spans="1:24" x14ac:dyDescent="0.25">
      <c r="A50" s="547">
        <f t="shared" si="0"/>
        <v>45</v>
      </c>
      <c r="B50" s="554" t="s">
        <v>112</v>
      </c>
      <c r="C50" s="822">
        <v>125644.35</v>
      </c>
      <c r="D50" s="822">
        <v>11261.35</v>
      </c>
      <c r="E50" s="832">
        <v>316598.09999999998</v>
      </c>
      <c r="F50" s="822">
        <v>36102.620000000003</v>
      </c>
      <c r="G50" s="556">
        <f t="shared" si="1"/>
        <v>190953.74999999997</v>
      </c>
      <c r="H50" s="557">
        <f t="shared" si="1"/>
        <v>24841.270000000004</v>
      </c>
      <c r="O50" s="625"/>
    </row>
    <row r="51" spans="1:24" x14ac:dyDescent="0.25">
      <c r="A51" s="547">
        <f t="shared" si="0"/>
        <v>46</v>
      </c>
      <c r="B51" s="554" t="s">
        <v>749</v>
      </c>
      <c r="C51" s="822">
        <v>70305</v>
      </c>
      <c r="D51" s="822">
        <v>4054.35</v>
      </c>
      <c r="E51" s="822">
        <v>70527.7</v>
      </c>
      <c r="F51" s="822">
        <v>5417.33</v>
      </c>
      <c r="G51" s="556">
        <f t="shared" si="1"/>
        <v>222.69999999999709</v>
      </c>
      <c r="H51" s="557">
        <f t="shared" si="1"/>
        <v>1362.98</v>
      </c>
      <c r="O51" s="625"/>
    </row>
    <row r="52" spans="1:24" x14ac:dyDescent="0.25">
      <c r="A52" s="547">
        <f t="shared" si="0"/>
        <v>47</v>
      </c>
      <c r="B52" s="554" t="s">
        <v>750</v>
      </c>
      <c r="C52" s="822">
        <v>62822.36</v>
      </c>
      <c r="D52" s="822">
        <v>5353.89</v>
      </c>
      <c r="E52" s="822">
        <v>58571.79</v>
      </c>
      <c r="F52" s="822">
        <v>5702.48</v>
      </c>
      <c r="G52" s="556">
        <f t="shared" si="1"/>
        <v>-4250.57</v>
      </c>
      <c r="H52" s="557">
        <f t="shared" si="1"/>
        <v>348.58999999999924</v>
      </c>
      <c r="O52" s="625"/>
    </row>
    <row r="53" spans="1:24" x14ac:dyDescent="0.25">
      <c r="A53" s="547">
        <f t="shared" si="0"/>
        <v>48</v>
      </c>
      <c r="B53" s="554" t="s">
        <v>113</v>
      </c>
      <c r="C53" s="822">
        <v>254282.95</v>
      </c>
      <c r="D53" s="822">
        <v>22895.75</v>
      </c>
      <c r="E53" s="822">
        <v>180987.23</v>
      </c>
      <c r="F53" s="822">
        <v>13200.32</v>
      </c>
      <c r="G53" s="556">
        <f t="shared" si="1"/>
        <v>-73295.72</v>
      </c>
      <c r="H53" s="557">
        <f t="shared" si="1"/>
        <v>-9695.43</v>
      </c>
      <c r="O53" s="625"/>
    </row>
    <row r="54" spans="1:24" x14ac:dyDescent="0.25">
      <c r="A54" s="547">
        <f t="shared" si="0"/>
        <v>49</v>
      </c>
      <c r="B54" s="554" t="s">
        <v>114</v>
      </c>
      <c r="C54" s="822">
        <v>4201.28</v>
      </c>
      <c r="D54" s="822">
        <v>0</v>
      </c>
      <c r="E54" s="822">
        <v>24230.3</v>
      </c>
      <c r="F54" s="822">
        <v>0</v>
      </c>
      <c r="G54" s="556">
        <f t="shared" si="1"/>
        <v>20029.02</v>
      </c>
      <c r="H54" s="557">
        <f t="shared" si="1"/>
        <v>0</v>
      </c>
      <c r="O54" s="625"/>
    </row>
    <row r="55" spans="1:24" x14ac:dyDescent="0.25">
      <c r="A55" s="547">
        <f t="shared" si="0"/>
        <v>50</v>
      </c>
      <c r="B55" s="554" t="s">
        <v>831</v>
      </c>
      <c r="C55" s="822">
        <v>51659.24</v>
      </c>
      <c r="D55" s="822">
        <v>4661.8100000000004</v>
      </c>
      <c r="E55" s="822">
        <v>60803.29</v>
      </c>
      <c r="F55" s="822">
        <v>4957.09</v>
      </c>
      <c r="G55" s="556">
        <f t="shared" si="1"/>
        <v>9144.0500000000029</v>
      </c>
      <c r="H55" s="557">
        <f t="shared" si="1"/>
        <v>295.27999999999975</v>
      </c>
      <c r="O55" s="625"/>
    </row>
    <row r="56" spans="1:24" x14ac:dyDescent="0.25">
      <c r="A56" s="547">
        <f t="shared" si="0"/>
        <v>51</v>
      </c>
      <c r="B56" s="554" t="s">
        <v>89</v>
      </c>
      <c r="C56" s="822">
        <v>94804.88</v>
      </c>
      <c r="D56" s="822">
        <v>1926</v>
      </c>
      <c r="E56" s="822">
        <v>203806.82</v>
      </c>
      <c r="F56" s="822">
        <v>4028</v>
      </c>
      <c r="G56" s="556">
        <f t="shared" si="1"/>
        <v>109001.94</v>
      </c>
      <c r="H56" s="557">
        <f t="shared" si="1"/>
        <v>2102</v>
      </c>
      <c r="O56" s="625"/>
    </row>
    <row r="57" spans="1:24" x14ac:dyDescent="0.25">
      <c r="A57" s="547">
        <f t="shared" si="0"/>
        <v>52</v>
      </c>
      <c r="B57" s="554" t="s">
        <v>90</v>
      </c>
      <c r="C57" s="822">
        <v>0</v>
      </c>
      <c r="D57" s="822">
        <v>0</v>
      </c>
      <c r="E57" s="822">
        <v>0</v>
      </c>
      <c r="F57" s="822">
        <v>0</v>
      </c>
      <c r="G57" s="556">
        <f t="shared" si="1"/>
        <v>0</v>
      </c>
      <c r="H57" s="557">
        <f t="shared" si="1"/>
        <v>0</v>
      </c>
      <c r="O57" s="625"/>
    </row>
    <row r="58" spans="1:24" ht="47.25" x14ac:dyDescent="0.25">
      <c r="A58" s="547">
        <f t="shared" si="0"/>
        <v>53</v>
      </c>
      <c r="B58" s="554" t="s">
        <v>902</v>
      </c>
      <c r="C58" s="822">
        <v>2377409.06</v>
      </c>
      <c r="D58" s="822">
        <v>369617.26</v>
      </c>
      <c r="E58" s="822">
        <v>2273550.52</v>
      </c>
      <c r="F58" s="822">
        <v>402242.44</v>
      </c>
      <c r="G58" s="556">
        <f t="shared" si="1"/>
        <v>-103858.54000000004</v>
      </c>
      <c r="H58" s="557">
        <f t="shared" si="1"/>
        <v>32625.179999999993</v>
      </c>
      <c r="J58" s="913"/>
      <c r="K58" s="913"/>
      <c r="L58" s="913"/>
      <c r="O58" s="625"/>
    </row>
    <row r="59" spans="1:24" x14ac:dyDescent="0.25">
      <c r="A59" s="547">
        <f t="shared" si="0"/>
        <v>54</v>
      </c>
      <c r="B59" s="554" t="s">
        <v>896</v>
      </c>
      <c r="C59" s="822">
        <v>1122588.67</v>
      </c>
      <c r="D59" s="822">
        <v>243148.13</v>
      </c>
      <c r="E59" s="822">
        <v>1356251.04</v>
      </c>
      <c r="F59" s="822">
        <v>360722.04</v>
      </c>
      <c r="G59" s="556">
        <f t="shared" si="1"/>
        <v>233662.37000000011</v>
      </c>
      <c r="H59" s="557">
        <f t="shared" si="1"/>
        <v>117573.90999999997</v>
      </c>
      <c r="O59" s="625"/>
    </row>
    <row r="60" spans="1:24" x14ac:dyDescent="0.25">
      <c r="A60" s="547">
        <f t="shared" si="0"/>
        <v>55</v>
      </c>
      <c r="B60" s="551" t="s">
        <v>927</v>
      </c>
      <c r="C60" s="823">
        <f>C61+C62</f>
        <v>43488794.149999999</v>
      </c>
      <c r="D60" s="823">
        <f>D61+D62</f>
        <v>2839604.65</v>
      </c>
      <c r="E60" s="823">
        <f>E61+E62</f>
        <v>46085763.359999999</v>
      </c>
      <c r="F60" s="823">
        <f>F61+F62</f>
        <v>2746411.98</v>
      </c>
      <c r="G60" s="552">
        <f t="shared" si="1"/>
        <v>2596969.2100000009</v>
      </c>
      <c r="H60" s="553">
        <f t="shared" si="1"/>
        <v>-93192.669999999925</v>
      </c>
      <c r="O60" s="625"/>
    </row>
    <row r="61" spans="1:24" x14ac:dyDescent="0.25">
      <c r="A61" s="547">
        <f t="shared" si="0"/>
        <v>56</v>
      </c>
      <c r="B61" s="554" t="s">
        <v>1065</v>
      </c>
      <c r="C61" s="822">
        <v>42463922.280000001</v>
      </c>
      <c r="D61" s="822">
        <v>2678784.7999999998</v>
      </c>
      <c r="E61" s="822">
        <f>44942719.83-300470.8</f>
        <v>44642249.030000001</v>
      </c>
      <c r="F61" s="822">
        <v>2562809.63</v>
      </c>
      <c r="G61" s="556">
        <f t="shared" si="1"/>
        <v>2178326.75</v>
      </c>
      <c r="H61" s="557">
        <f t="shared" si="1"/>
        <v>-115975.16999999993</v>
      </c>
      <c r="I61" s="815"/>
      <c r="J61" s="749"/>
      <c r="O61" s="625"/>
    </row>
    <row r="62" spans="1:24" x14ac:dyDescent="0.25">
      <c r="A62" s="547">
        <f t="shared" si="0"/>
        <v>57</v>
      </c>
      <c r="B62" s="551" t="s">
        <v>928</v>
      </c>
      <c r="C62" s="827">
        <f>SUM(C63:C65)</f>
        <v>1024871.87</v>
      </c>
      <c r="D62" s="827">
        <f>SUM(D63:D65)</f>
        <v>160819.85</v>
      </c>
      <c r="E62" s="827">
        <f>SUM(E63:E65)</f>
        <v>1443514.33</v>
      </c>
      <c r="F62" s="827">
        <f>SUM(F63:F65)</f>
        <v>183602.34999999998</v>
      </c>
      <c r="G62" s="552">
        <f t="shared" si="1"/>
        <v>418642.46000000008</v>
      </c>
      <c r="H62" s="553">
        <f t="shared" si="1"/>
        <v>22782.499999999971</v>
      </c>
      <c r="I62" s="750"/>
      <c r="O62" s="625"/>
    </row>
    <row r="63" spans="1:24" s="566" customFormat="1" x14ac:dyDescent="0.25">
      <c r="A63" s="547">
        <f t="shared" si="0"/>
        <v>58</v>
      </c>
      <c r="B63" s="564" t="s">
        <v>13</v>
      </c>
      <c r="C63" s="825">
        <v>892855.36</v>
      </c>
      <c r="D63" s="825">
        <v>126548.24</v>
      </c>
      <c r="E63" s="825">
        <f>1005499+300470.8</f>
        <v>1305969.8</v>
      </c>
      <c r="F63" s="825">
        <v>146162.01999999999</v>
      </c>
      <c r="G63" s="556">
        <f t="shared" si="1"/>
        <v>413114.44000000006</v>
      </c>
      <c r="H63" s="557">
        <f t="shared" si="1"/>
        <v>19613.779999999984</v>
      </c>
      <c r="I63" s="565"/>
      <c r="O63" s="626"/>
      <c r="X63" s="541"/>
    </row>
    <row r="64" spans="1:24" ht="31.5" x14ac:dyDescent="0.25">
      <c r="A64" s="547">
        <f t="shared" si="0"/>
        <v>59</v>
      </c>
      <c r="B64" s="564" t="s">
        <v>14</v>
      </c>
      <c r="C64" s="822">
        <v>46333.41</v>
      </c>
      <c r="D64" s="822">
        <v>17314.060000000001</v>
      </c>
      <c r="E64" s="822">
        <v>56547.68</v>
      </c>
      <c r="F64" s="822">
        <v>22395.47</v>
      </c>
      <c r="G64" s="556">
        <f t="shared" si="1"/>
        <v>10214.269999999997</v>
      </c>
      <c r="H64" s="557">
        <f t="shared" si="1"/>
        <v>5081.41</v>
      </c>
      <c r="O64" s="625"/>
    </row>
    <row r="65" spans="1:15" x14ac:dyDescent="0.25">
      <c r="A65" s="547">
        <f t="shared" si="0"/>
        <v>60</v>
      </c>
      <c r="B65" s="554" t="s">
        <v>211</v>
      </c>
      <c r="C65" s="822">
        <v>85683.1</v>
      </c>
      <c r="D65" s="822">
        <v>16957.55</v>
      </c>
      <c r="E65" s="822">
        <v>80996.850000000006</v>
      </c>
      <c r="F65" s="822">
        <v>15044.86</v>
      </c>
      <c r="G65" s="556">
        <f t="shared" si="1"/>
        <v>-4686.25</v>
      </c>
      <c r="H65" s="557">
        <f t="shared" si="1"/>
        <v>-1912.6899999999987</v>
      </c>
      <c r="O65" s="625"/>
    </row>
    <row r="66" spans="1:15" x14ac:dyDescent="0.25">
      <c r="A66" s="547">
        <f t="shared" si="0"/>
        <v>61</v>
      </c>
      <c r="B66" s="551" t="s">
        <v>152</v>
      </c>
      <c r="C66" s="822">
        <v>14870862.699999999</v>
      </c>
      <c r="D66" s="822">
        <v>915620.5</v>
      </c>
      <c r="E66" s="832">
        <v>15683998.18</v>
      </c>
      <c r="F66" s="822">
        <v>885691.24</v>
      </c>
      <c r="G66" s="556">
        <f t="shared" si="1"/>
        <v>813135.48000000045</v>
      </c>
      <c r="H66" s="557">
        <f t="shared" si="1"/>
        <v>-29929.260000000009</v>
      </c>
      <c r="O66" s="625"/>
    </row>
    <row r="67" spans="1:15" x14ac:dyDescent="0.25">
      <c r="A67" s="547">
        <f t="shared" si="0"/>
        <v>62</v>
      </c>
      <c r="B67" s="551" t="s">
        <v>28</v>
      </c>
      <c r="C67" s="822">
        <v>341112.59</v>
      </c>
      <c r="D67" s="822">
        <v>5681.11</v>
      </c>
      <c r="E67" s="822">
        <v>346686.26</v>
      </c>
      <c r="F67" s="822">
        <v>3862.84</v>
      </c>
      <c r="G67" s="556">
        <f t="shared" si="1"/>
        <v>5573.6699999999837</v>
      </c>
      <c r="H67" s="557">
        <f t="shared" si="1"/>
        <v>-1818.2699999999995</v>
      </c>
      <c r="O67" s="625"/>
    </row>
    <row r="68" spans="1:15" ht="18.75" customHeight="1" x14ac:dyDescent="0.25">
      <c r="A68" s="547">
        <f t="shared" si="0"/>
        <v>63</v>
      </c>
      <c r="B68" s="551" t="s">
        <v>929</v>
      </c>
      <c r="C68" s="823">
        <f>SUM(C69:C74)</f>
        <v>1677001.2400000002</v>
      </c>
      <c r="D68" s="823">
        <f>SUM(D69:D74)</f>
        <v>68043.430000000008</v>
      </c>
      <c r="E68" s="823">
        <f>SUM(E69:E74)</f>
        <v>1870321.3699999999</v>
      </c>
      <c r="F68" s="823">
        <f>SUM(F69:F74)</f>
        <v>61946.359999999993</v>
      </c>
      <c r="G68" s="552">
        <f t="shared" si="1"/>
        <v>193320.12999999966</v>
      </c>
      <c r="H68" s="553">
        <f t="shared" si="1"/>
        <v>-6097.0700000000143</v>
      </c>
      <c r="O68" s="625"/>
    </row>
    <row r="69" spans="1:15" x14ac:dyDescent="0.25">
      <c r="A69" s="547">
        <f t="shared" si="0"/>
        <v>64</v>
      </c>
      <c r="B69" s="554" t="s">
        <v>77</v>
      </c>
      <c r="C69" s="822">
        <v>443530.22</v>
      </c>
      <c r="D69" s="822">
        <v>32333.63</v>
      </c>
      <c r="E69" s="822">
        <v>476957.69</v>
      </c>
      <c r="F69" s="822">
        <v>30882.32</v>
      </c>
      <c r="G69" s="556">
        <f t="shared" si="1"/>
        <v>33427.47000000003</v>
      </c>
      <c r="H69" s="557">
        <f t="shared" si="1"/>
        <v>-1451.3100000000013</v>
      </c>
      <c r="O69" s="625"/>
    </row>
    <row r="70" spans="1:15" x14ac:dyDescent="0.25">
      <c r="A70" s="547">
        <f t="shared" si="0"/>
        <v>65</v>
      </c>
      <c r="B70" s="554" t="s">
        <v>871</v>
      </c>
      <c r="C70" s="822">
        <v>808923.02</v>
      </c>
      <c r="D70" s="822">
        <v>20039.75</v>
      </c>
      <c r="E70" s="822">
        <v>906321.74</v>
      </c>
      <c r="F70" s="822">
        <v>14349.24</v>
      </c>
      <c r="G70" s="556">
        <f t="shared" si="1"/>
        <v>97398.719999999972</v>
      </c>
      <c r="H70" s="557">
        <f t="shared" si="1"/>
        <v>-5690.51</v>
      </c>
      <c r="O70" s="625"/>
    </row>
    <row r="71" spans="1:15" x14ac:dyDescent="0.25">
      <c r="A71" s="547">
        <f t="shared" si="0"/>
        <v>66</v>
      </c>
      <c r="B71" s="554" t="s">
        <v>115</v>
      </c>
      <c r="C71" s="822">
        <v>200263.35</v>
      </c>
      <c r="D71" s="822">
        <v>10747.29</v>
      </c>
      <c r="E71" s="822">
        <v>283898.74</v>
      </c>
      <c r="F71" s="822">
        <v>13160.86</v>
      </c>
      <c r="G71" s="556">
        <f t="shared" si="1"/>
        <v>83635.389999999985</v>
      </c>
      <c r="H71" s="557">
        <f t="shared" si="1"/>
        <v>2413.5699999999997</v>
      </c>
      <c r="O71" s="625"/>
    </row>
    <row r="72" spans="1:15" x14ac:dyDescent="0.25">
      <c r="A72" s="547">
        <f t="shared" ref="A72:A103" si="2">A71+1</f>
        <v>67</v>
      </c>
      <c r="B72" s="554" t="s">
        <v>116</v>
      </c>
      <c r="C72" s="822">
        <v>73544.13</v>
      </c>
      <c r="D72" s="822">
        <v>4742.05</v>
      </c>
      <c r="E72" s="822">
        <v>57211.06</v>
      </c>
      <c r="F72" s="822">
        <v>2145.29</v>
      </c>
      <c r="G72" s="556">
        <f t="shared" ref="G72:H102" si="3">E72-C72</f>
        <v>-16333.070000000007</v>
      </c>
      <c r="H72" s="557">
        <f t="shared" si="3"/>
        <v>-2596.7600000000002</v>
      </c>
      <c r="O72" s="625"/>
    </row>
    <row r="73" spans="1:15" x14ac:dyDescent="0.25">
      <c r="A73" s="547">
        <f t="shared" si="2"/>
        <v>68</v>
      </c>
      <c r="B73" s="554" t="s">
        <v>117</v>
      </c>
      <c r="C73" s="822">
        <v>25502.080000000002</v>
      </c>
      <c r="D73" s="822">
        <v>158.38</v>
      </c>
      <c r="E73" s="822">
        <v>13730.95</v>
      </c>
      <c r="F73" s="822">
        <v>303.33999999999997</v>
      </c>
      <c r="G73" s="556">
        <f t="shared" si="3"/>
        <v>-11771.130000000001</v>
      </c>
      <c r="H73" s="557">
        <f t="shared" si="3"/>
        <v>144.95999999999998</v>
      </c>
      <c r="O73" s="625"/>
    </row>
    <row r="74" spans="1:15" x14ac:dyDescent="0.25">
      <c r="A74" s="547">
        <f t="shared" si="2"/>
        <v>69</v>
      </c>
      <c r="B74" s="554" t="s">
        <v>1066</v>
      </c>
      <c r="C74" s="822">
        <v>125238.44</v>
      </c>
      <c r="D74" s="822">
        <v>22.33</v>
      </c>
      <c r="E74" s="822">
        <v>132201.19</v>
      </c>
      <c r="F74" s="822">
        <v>1105.31</v>
      </c>
      <c r="G74" s="556">
        <f t="shared" si="3"/>
        <v>6962.75</v>
      </c>
      <c r="H74" s="557">
        <f t="shared" si="3"/>
        <v>1082.98</v>
      </c>
      <c r="O74" s="625"/>
    </row>
    <row r="75" spans="1:15" x14ac:dyDescent="0.25">
      <c r="A75" s="547">
        <f t="shared" si="2"/>
        <v>70</v>
      </c>
      <c r="B75" s="551" t="s">
        <v>42</v>
      </c>
      <c r="C75" s="822">
        <v>1516.32</v>
      </c>
      <c r="D75" s="822">
        <v>2735.86</v>
      </c>
      <c r="E75" s="822">
        <v>1176.47</v>
      </c>
      <c r="F75" s="822">
        <v>525.28</v>
      </c>
      <c r="G75" s="556">
        <f t="shared" si="3"/>
        <v>-339.84999999999991</v>
      </c>
      <c r="H75" s="557">
        <f t="shared" si="3"/>
        <v>-2210.58</v>
      </c>
      <c r="I75" s="560"/>
      <c r="O75" s="625"/>
    </row>
    <row r="76" spans="1:15" x14ac:dyDescent="0.25">
      <c r="A76" s="547">
        <f t="shared" si="2"/>
        <v>71</v>
      </c>
      <c r="B76" s="551" t="s">
        <v>336</v>
      </c>
      <c r="C76" s="822">
        <v>0</v>
      </c>
      <c r="D76" s="822">
        <v>3256.73</v>
      </c>
      <c r="E76" s="822">
        <v>0</v>
      </c>
      <c r="F76" s="822">
        <v>2854.7</v>
      </c>
      <c r="G76" s="556">
        <f t="shared" si="3"/>
        <v>0</v>
      </c>
      <c r="H76" s="557">
        <f t="shared" si="3"/>
        <v>-402.0300000000002</v>
      </c>
      <c r="O76" s="625"/>
    </row>
    <row r="77" spans="1:15" x14ac:dyDescent="0.25">
      <c r="A77" s="547">
        <f t="shared" si="2"/>
        <v>72</v>
      </c>
      <c r="B77" s="551" t="s">
        <v>153</v>
      </c>
      <c r="C77" s="822">
        <v>288489.96999999997</v>
      </c>
      <c r="D77" s="822">
        <v>70121.39</v>
      </c>
      <c r="E77" s="822">
        <v>288411.58</v>
      </c>
      <c r="F77" s="822">
        <v>69861.88</v>
      </c>
      <c r="G77" s="556">
        <f t="shared" si="3"/>
        <v>-78.389999999955762</v>
      </c>
      <c r="H77" s="557">
        <f t="shared" si="3"/>
        <v>-259.50999999999476</v>
      </c>
      <c r="O77" s="625"/>
    </row>
    <row r="78" spans="1:15" x14ac:dyDescent="0.25">
      <c r="A78" s="547">
        <f t="shared" si="2"/>
        <v>73</v>
      </c>
      <c r="B78" s="551" t="s">
        <v>261</v>
      </c>
      <c r="C78" s="822">
        <v>151878.6</v>
      </c>
      <c r="D78" s="822">
        <v>9125.44</v>
      </c>
      <c r="E78" s="822">
        <v>161328.38</v>
      </c>
      <c r="F78" s="822">
        <v>11689.84</v>
      </c>
      <c r="G78" s="556">
        <f t="shared" si="3"/>
        <v>9449.7799999999988</v>
      </c>
      <c r="H78" s="557">
        <f t="shared" si="3"/>
        <v>2564.3999999999996</v>
      </c>
      <c r="O78" s="625"/>
    </row>
    <row r="79" spans="1:15" x14ac:dyDescent="0.25">
      <c r="A79" s="547">
        <f t="shared" si="2"/>
        <v>74</v>
      </c>
      <c r="B79" s="551" t="s">
        <v>919</v>
      </c>
      <c r="C79" s="823">
        <f>C80+C81</f>
        <v>6655896.1900000013</v>
      </c>
      <c r="D79" s="823">
        <f>D80+D81</f>
        <v>293755.28999999998</v>
      </c>
      <c r="E79" s="823">
        <f>E80+E81</f>
        <v>7522966.2500000009</v>
      </c>
      <c r="F79" s="823">
        <f>F80+F81</f>
        <v>487867.23</v>
      </c>
      <c r="G79" s="552">
        <f t="shared" si="3"/>
        <v>867070.05999999959</v>
      </c>
      <c r="H79" s="553">
        <f t="shared" si="3"/>
        <v>194111.94</v>
      </c>
      <c r="O79" s="625"/>
    </row>
    <row r="80" spans="1:15" ht="16.5" customHeight="1" x14ac:dyDescent="0.25">
      <c r="A80" s="547">
        <f t="shared" si="2"/>
        <v>75</v>
      </c>
      <c r="B80" s="551" t="s">
        <v>1067</v>
      </c>
      <c r="C80" s="824">
        <v>18099.48</v>
      </c>
      <c r="D80" s="824">
        <v>29293.29</v>
      </c>
      <c r="E80" s="824">
        <v>44852.36</v>
      </c>
      <c r="F80" s="824">
        <v>84010.22</v>
      </c>
      <c r="G80" s="556">
        <f t="shared" si="3"/>
        <v>26752.880000000001</v>
      </c>
      <c r="H80" s="557">
        <f t="shared" si="3"/>
        <v>54716.93</v>
      </c>
      <c r="I80" s="560"/>
      <c r="O80" s="625"/>
    </row>
    <row r="81" spans="1:26" x14ac:dyDescent="0.25">
      <c r="A81" s="547">
        <f t="shared" si="2"/>
        <v>76</v>
      </c>
      <c r="B81" s="551" t="s">
        <v>15</v>
      </c>
      <c r="C81" s="823">
        <f>SUM(C82:C89)</f>
        <v>6637796.7100000009</v>
      </c>
      <c r="D81" s="831">
        <f>SUM(D82:D89)</f>
        <v>264462</v>
      </c>
      <c r="E81" s="831">
        <f>SUM(E82:E89)</f>
        <v>7478113.8900000006</v>
      </c>
      <c r="F81" s="823">
        <f>SUM(F82:F89)</f>
        <v>403857.01</v>
      </c>
      <c r="G81" s="552">
        <f t="shared" si="3"/>
        <v>840317.1799999997</v>
      </c>
      <c r="H81" s="553">
        <f t="shared" si="3"/>
        <v>139395.01</v>
      </c>
      <c r="I81" s="560"/>
      <c r="O81" s="625"/>
    </row>
    <row r="82" spans="1:26" ht="16.5" customHeight="1" x14ac:dyDescent="0.25">
      <c r="A82" s="753">
        <f t="shared" si="2"/>
        <v>77</v>
      </c>
      <c r="B82" s="754" t="s">
        <v>720</v>
      </c>
      <c r="C82" s="826">
        <v>4573305.88</v>
      </c>
      <c r="D82" s="826">
        <v>0.05</v>
      </c>
      <c r="E82" s="826">
        <v>4759572</v>
      </c>
      <c r="F82" s="826">
        <v>0</v>
      </c>
      <c r="G82" s="755">
        <f t="shared" si="3"/>
        <v>186266.12000000011</v>
      </c>
      <c r="H82" s="756">
        <f t="shared" si="3"/>
        <v>-0.05</v>
      </c>
      <c r="I82" s="830"/>
      <c r="O82" s="625"/>
    </row>
    <row r="83" spans="1:26" x14ac:dyDescent="0.25">
      <c r="A83" s="547">
        <f t="shared" si="2"/>
        <v>78</v>
      </c>
      <c r="B83" s="554" t="s">
        <v>118</v>
      </c>
      <c r="C83" s="822">
        <v>11176.19</v>
      </c>
      <c r="D83" s="822">
        <v>1110.58</v>
      </c>
      <c r="E83" s="822">
        <v>10396.41</v>
      </c>
      <c r="F83" s="822">
        <v>1379.06</v>
      </c>
      <c r="G83" s="556">
        <f t="shared" si="3"/>
        <v>-779.78000000000065</v>
      </c>
      <c r="H83" s="557">
        <f t="shared" si="3"/>
        <v>268.48</v>
      </c>
      <c r="O83" s="625"/>
    </row>
    <row r="84" spans="1:26" x14ac:dyDescent="0.25">
      <c r="A84" s="547">
        <f t="shared" si="2"/>
        <v>79</v>
      </c>
      <c r="B84" s="554" t="s">
        <v>119</v>
      </c>
      <c r="C84" s="822">
        <v>0</v>
      </c>
      <c r="D84" s="822">
        <v>0</v>
      </c>
      <c r="E84" s="822">
        <v>0</v>
      </c>
      <c r="F84" s="822">
        <v>0</v>
      </c>
      <c r="G84" s="556">
        <f t="shared" si="3"/>
        <v>0</v>
      </c>
      <c r="H84" s="557">
        <f t="shared" si="3"/>
        <v>0</v>
      </c>
      <c r="O84" s="625"/>
    </row>
    <row r="85" spans="1:26" ht="31.5" x14ac:dyDescent="0.25">
      <c r="A85" s="547">
        <f t="shared" si="2"/>
        <v>80</v>
      </c>
      <c r="B85" s="554" t="s">
        <v>782</v>
      </c>
      <c r="C85" s="822">
        <v>115995.54</v>
      </c>
      <c r="D85" s="822">
        <v>4072.96</v>
      </c>
      <c r="E85" s="822">
        <v>82375.45</v>
      </c>
      <c r="F85" s="822">
        <v>3686.68</v>
      </c>
      <c r="G85" s="556">
        <f t="shared" si="3"/>
        <v>-33620.089999999997</v>
      </c>
      <c r="H85" s="557">
        <f t="shared" si="3"/>
        <v>-386.2800000000002</v>
      </c>
      <c r="I85" s="567"/>
      <c r="J85" s="568"/>
      <c r="K85" s="568"/>
      <c r="L85" s="568"/>
      <c r="M85" s="568"/>
      <c r="O85" s="625"/>
    </row>
    <row r="86" spans="1:26" x14ac:dyDescent="0.25">
      <c r="A86" s="547">
        <f t="shared" si="2"/>
        <v>81</v>
      </c>
      <c r="B86" s="554" t="s">
        <v>1068</v>
      </c>
      <c r="C86" s="822">
        <v>204420.25</v>
      </c>
      <c r="D86" s="822">
        <v>0</v>
      </c>
      <c r="E86" s="822">
        <v>133083</v>
      </c>
      <c r="F86" s="822">
        <v>0</v>
      </c>
      <c r="G86" s="556">
        <f t="shared" si="3"/>
        <v>-71337.25</v>
      </c>
      <c r="H86" s="557">
        <f t="shared" si="3"/>
        <v>0</v>
      </c>
      <c r="I86" s="830"/>
      <c r="K86" s="560"/>
      <c r="O86" s="625"/>
    </row>
    <row r="87" spans="1:26" x14ac:dyDescent="0.25">
      <c r="A87" s="547" t="s">
        <v>835</v>
      </c>
      <c r="B87" s="554" t="s">
        <v>834</v>
      </c>
      <c r="C87" s="822">
        <v>0</v>
      </c>
      <c r="D87" s="822">
        <v>0</v>
      </c>
      <c r="E87" s="822">
        <v>480</v>
      </c>
      <c r="F87" s="822">
        <v>0</v>
      </c>
      <c r="G87" s="556">
        <f t="shared" si="3"/>
        <v>480</v>
      </c>
      <c r="H87" s="557">
        <f t="shared" si="3"/>
        <v>0</v>
      </c>
      <c r="I87" s="540"/>
      <c r="J87" s="569"/>
      <c r="O87" s="625"/>
    </row>
    <row r="88" spans="1:26" x14ac:dyDescent="0.25">
      <c r="A88" s="547">
        <f>A86+1</f>
        <v>82</v>
      </c>
      <c r="B88" s="554" t="s">
        <v>837</v>
      </c>
      <c r="C88" s="822">
        <v>768707.02</v>
      </c>
      <c r="D88" s="822">
        <v>253810.51</v>
      </c>
      <c r="E88" s="822">
        <v>818640.66</v>
      </c>
      <c r="F88" s="822">
        <v>355853.99</v>
      </c>
      <c r="G88" s="556">
        <f t="shared" si="3"/>
        <v>49933.640000000014</v>
      </c>
      <c r="H88" s="557">
        <f t="shared" si="3"/>
        <v>102043.47999999998</v>
      </c>
      <c r="I88" s="540"/>
      <c r="O88" s="625"/>
    </row>
    <row r="89" spans="1:26" x14ac:dyDescent="0.25">
      <c r="A89" s="547">
        <f t="shared" si="2"/>
        <v>83</v>
      </c>
      <c r="B89" s="554" t="s">
        <v>1069</v>
      </c>
      <c r="C89" s="822">
        <v>964191.83</v>
      </c>
      <c r="D89" s="822">
        <v>5467.9</v>
      </c>
      <c r="E89" s="822">
        <f>1690141.51-16575.14</f>
        <v>1673566.37</v>
      </c>
      <c r="F89" s="822">
        <v>42937.279999999999</v>
      </c>
      <c r="G89" s="556">
        <f t="shared" si="3"/>
        <v>709374.54000000015</v>
      </c>
      <c r="H89" s="557">
        <f t="shared" si="3"/>
        <v>37469.379999999997</v>
      </c>
      <c r="I89" s="540"/>
      <c r="K89" s="560"/>
      <c r="O89" s="625"/>
    </row>
    <row r="90" spans="1:26" ht="31.5" x14ac:dyDescent="0.25">
      <c r="A90" s="547">
        <f t="shared" si="2"/>
        <v>84</v>
      </c>
      <c r="B90" s="551" t="s">
        <v>920</v>
      </c>
      <c r="C90" s="823">
        <f>SUM(C91:C99)</f>
        <v>15811099.77</v>
      </c>
      <c r="D90" s="823">
        <f>SUM(D91:D99)</f>
        <v>26511.589999999997</v>
      </c>
      <c r="E90" s="823">
        <f>SUM(E91:E99)</f>
        <v>13913727.41</v>
      </c>
      <c r="F90" s="823">
        <f>SUM(F91:F99)</f>
        <v>38172.81</v>
      </c>
      <c r="G90" s="552">
        <f t="shared" si="3"/>
        <v>-1897372.3599999994</v>
      </c>
      <c r="H90" s="553">
        <f t="shared" si="3"/>
        <v>11661.220000000001</v>
      </c>
      <c r="I90" s="540"/>
      <c r="O90" s="625"/>
    </row>
    <row r="91" spans="1:26" ht="31.5" customHeight="1" x14ac:dyDescent="0.25">
      <c r="A91" s="619">
        <f t="shared" si="2"/>
        <v>85</v>
      </c>
      <c r="B91" s="620" t="s">
        <v>751</v>
      </c>
      <c r="C91" s="822">
        <v>647782.14</v>
      </c>
      <c r="D91" s="822">
        <v>0</v>
      </c>
      <c r="E91" s="822">
        <v>1056817.03</v>
      </c>
      <c r="F91" s="822">
        <v>0</v>
      </c>
      <c r="G91" s="556">
        <f t="shared" si="3"/>
        <v>409034.89</v>
      </c>
      <c r="H91" s="557">
        <f t="shared" si="3"/>
        <v>0</v>
      </c>
      <c r="I91" s="587"/>
      <c r="K91" s="569"/>
      <c r="L91" s="569"/>
      <c r="M91" s="569"/>
      <c r="O91" s="625"/>
    </row>
    <row r="92" spans="1:26" ht="33.75" customHeight="1" x14ac:dyDescent="0.25">
      <c r="A92" s="547">
        <f t="shared" si="2"/>
        <v>86</v>
      </c>
      <c r="B92" s="621" t="s">
        <v>1237</v>
      </c>
      <c r="C92" s="822">
        <v>2623546.0299999998</v>
      </c>
      <c r="D92" s="822">
        <v>32632.51</v>
      </c>
      <c r="E92" s="822">
        <f>2385721.63-574103</f>
        <v>1811618.63</v>
      </c>
      <c r="F92" s="822">
        <v>38660.46</v>
      </c>
      <c r="G92" s="556">
        <f t="shared" si="3"/>
        <v>-811927.39999999991</v>
      </c>
      <c r="H92" s="557">
        <f t="shared" si="3"/>
        <v>6027.9500000000007</v>
      </c>
      <c r="I92" s="588"/>
      <c r="J92" s="589"/>
      <c r="K92" s="589"/>
      <c r="L92" s="589"/>
      <c r="M92" s="589"/>
      <c r="N92" s="589"/>
      <c r="O92" s="627"/>
      <c r="P92" s="589"/>
      <c r="Q92" s="589"/>
      <c r="R92" s="589"/>
      <c r="S92" s="589"/>
      <c r="T92" s="589"/>
      <c r="U92" s="589"/>
      <c r="V92" s="589"/>
      <c r="W92" s="589"/>
      <c r="Y92" s="589"/>
      <c r="Z92" s="589"/>
    </row>
    <row r="93" spans="1:26" ht="31.5" x14ac:dyDescent="0.25">
      <c r="A93" s="619" t="s">
        <v>659</v>
      </c>
      <c r="B93" s="621" t="s">
        <v>1070</v>
      </c>
      <c r="C93" s="822">
        <v>9538005.4299999997</v>
      </c>
      <c r="D93" s="822">
        <v>0</v>
      </c>
      <c r="E93" s="822">
        <f>8075118.83+574103</f>
        <v>8649221.8300000001</v>
      </c>
      <c r="F93" s="822">
        <v>0</v>
      </c>
      <c r="G93" s="556">
        <f>E93-C93</f>
        <v>-888783.59999999963</v>
      </c>
      <c r="H93" s="557">
        <f>F93-D93</f>
        <v>0</v>
      </c>
      <c r="I93" s="560"/>
      <c r="O93" s="625"/>
    </row>
    <row r="94" spans="1:26" ht="15.75" customHeight="1" x14ac:dyDescent="0.25">
      <c r="A94" s="547">
        <f>A92+1</f>
        <v>87</v>
      </c>
      <c r="B94" s="554" t="s">
        <v>832</v>
      </c>
      <c r="C94" s="822">
        <v>133364.34</v>
      </c>
      <c r="D94" s="822">
        <v>-6120.92</v>
      </c>
      <c r="E94" s="822">
        <v>1779.59</v>
      </c>
      <c r="F94" s="822">
        <v>-487.65</v>
      </c>
      <c r="G94" s="556">
        <f t="shared" si="3"/>
        <v>-131584.75</v>
      </c>
      <c r="H94" s="557">
        <f t="shared" si="3"/>
        <v>5633.27</v>
      </c>
      <c r="I94" s="560"/>
      <c r="O94" s="625"/>
    </row>
    <row r="95" spans="1:26" x14ac:dyDescent="0.25">
      <c r="A95" s="547">
        <f t="shared" si="2"/>
        <v>88</v>
      </c>
      <c r="B95" s="554" t="s">
        <v>145</v>
      </c>
      <c r="C95" s="822">
        <v>0</v>
      </c>
      <c r="D95" s="822">
        <v>0</v>
      </c>
      <c r="E95" s="822">
        <v>0</v>
      </c>
      <c r="F95" s="822">
        <v>0</v>
      </c>
      <c r="G95" s="556">
        <f t="shared" si="3"/>
        <v>0</v>
      </c>
      <c r="H95" s="557">
        <f t="shared" si="3"/>
        <v>0</v>
      </c>
      <c r="O95" s="625"/>
    </row>
    <row r="96" spans="1:26" x14ac:dyDescent="0.25">
      <c r="A96" s="547">
        <f t="shared" si="2"/>
        <v>89</v>
      </c>
      <c r="B96" s="554" t="s">
        <v>146</v>
      </c>
      <c r="C96" s="822">
        <v>2747245.21</v>
      </c>
      <c r="D96" s="822">
        <v>0</v>
      </c>
      <c r="E96" s="822">
        <v>2361337.64</v>
      </c>
      <c r="F96" s="822">
        <v>0</v>
      </c>
      <c r="G96" s="556">
        <f t="shared" si="3"/>
        <v>-385907.56999999983</v>
      </c>
      <c r="H96" s="557">
        <f t="shared" si="3"/>
        <v>0</v>
      </c>
      <c r="O96" s="625"/>
    </row>
    <row r="97" spans="1:15" ht="31.5" x14ac:dyDescent="0.25">
      <c r="A97" s="547">
        <f t="shared" si="2"/>
        <v>90</v>
      </c>
      <c r="B97" s="570" t="s">
        <v>836</v>
      </c>
      <c r="C97" s="822">
        <v>86586.64</v>
      </c>
      <c r="D97" s="822">
        <v>0</v>
      </c>
      <c r="E97" s="822">
        <v>0</v>
      </c>
      <c r="F97" s="822">
        <v>0</v>
      </c>
      <c r="G97" s="556">
        <f t="shared" si="3"/>
        <v>-86586.64</v>
      </c>
      <c r="H97" s="557">
        <f t="shared" si="3"/>
        <v>0</v>
      </c>
      <c r="I97" s="571"/>
      <c r="O97" s="625"/>
    </row>
    <row r="98" spans="1:15" ht="40.5" customHeight="1" x14ac:dyDescent="0.25">
      <c r="A98" s="547">
        <f t="shared" si="2"/>
        <v>91</v>
      </c>
      <c r="B98" s="559" t="s">
        <v>792</v>
      </c>
      <c r="C98" s="822">
        <v>34566</v>
      </c>
      <c r="D98" s="822">
        <v>0</v>
      </c>
      <c r="E98" s="822">
        <v>32950</v>
      </c>
      <c r="F98" s="822">
        <v>0</v>
      </c>
      <c r="G98" s="556">
        <f t="shared" si="3"/>
        <v>-1616</v>
      </c>
      <c r="H98" s="557">
        <f t="shared" si="3"/>
        <v>0</v>
      </c>
      <c r="O98" s="625"/>
    </row>
    <row r="99" spans="1:15" ht="16.5" customHeight="1" x14ac:dyDescent="0.25">
      <c r="A99" s="547">
        <f>A98+1</f>
        <v>92</v>
      </c>
      <c r="B99" s="554" t="s">
        <v>789</v>
      </c>
      <c r="C99" s="822">
        <v>3.98</v>
      </c>
      <c r="D99" s="822">
        <v>0</v>
      </c>
      <c r="E99" s="822">
        <v>2.69</v>
      </c>
      <c r="F99" s="822">
        <v>0</v>
      </c>
      <c r="G99" s="556">
        <f t="shared" si="3"/>
        <v>-1.29</v>
      </c>
      <c r="H99" s="557">
        <f t="shared" si="3"/>
        <v>0</v>
      </c>
      <c r="O99" s="625"/>
    </row>
    <row r="100" spans="1:15" ht="16.149999999999999" customHeight="1" x14ac:dyDescent="0.25">
      <c r="A100" s="547">
        <f t="shared" si="2"/>
        <v>93</v>
      </c>
      <c r="B100" s="551" t="s">
        <v>872</v>
      </c>
      <c r="C100" s="822">
        <v>927728.18</v>
      </c>
      <c r="D100" s="822">
        <v>317</v>
      </c>
      <c r="E100" s="822">
        <v>731603.53</v>
      </c>
      <c r="F100" s="822">
        <v>256.67</v>
      </c>
      <c r="G100" s="556">
        <f t="shared" si="3"/>
        <v>-196124.65000000002</v>
      </c>
      <c r="H100" s="557">
        <f t="shared" si="3"/>
        <v>-60.329999999999984</v>
      </c>
      <c r="O100" s="625"/>
    </row>
    <row r="101" spans="1:15" ht="16.149999999999999" customHeight="1" x14ac:dyDescent="0.25">
      <c r="A101" s="618">
        <f t="shared" si="2"/>
        <v>94</v>
      </c>
      <c r="B101" s="551" t="s">
        <v>1071</v>
      </c>
      <c r="C101" s="822">
        <v>0</v>
      </c>
      <c r="D101" s="822">
        <v>0</v>
      </c>
      <c r="E101" s="822">
        <v>0</v>
      </c>
      <c r="F101" s="822">
        <v>0</v>
      </c>
      <c r="G101" s="556">
        <f t="shared" si="3"/>
        <v>0</v>
      </c>
      <c r="H101" s="557">
        <f t="shared" si="3"/>
        <v>0</v>
      </c>
      <c r="I101" s="748"/>
      <c r="J101" s="569"/>
      <c r="O101" s="625"/>
    </row>
    <row r="102" spans="1:15" x14ac:dyDescent="0.25">
      <c r="A102" s="547">
        <f t="shared" si="2"/>
        <v>95</v>
      </c>
      <c r="B102" s="551" t="s">
        <v>873</v>
      </c>
      <c r="C102" s="822">
        <v>0</v>
      </c>
      <c r="D102" s="822">
        <v>315319.81</v>
      </c>
      <c r="E102" s="822">
        <v>0</v>
      </c>
      <c r="F102" s="822">
        <v>183187.63</v>
      </c>
      <c r="G102" s="556">
        <f t="shared" si="3"/>
        <v>0</v>
      </c>
      <c r="H102" s="557">
        <f t="shared" si="3"/>
        <v>-132132.18</v>
      </c>
      <c r="O102" s="625"/>
    </row>
    <row r="103" spans="1:15" ht="34.5" customHeight="1" thickBot="1" x14ac:dyDescent="0.3">
      <c r="A103" s="547">
        <f t="shared" si="2"/>
        <v>96</v>
      </c>
      <c r="B103" s="572" t="s">
        <v>1072</v>
      </c>
      <c r="C103" s="828">
        <f>C6+C19+C27+C32+C40+C43+C44+C60+C66+C67+C68+C75+C76+C77+C78+C79+C90+C100+C102</f>
        <v>100716840.87999998</v>
      </c>
      <c r="D103" s="828">
        <f>D6+D19+D27+D32+D40+D43+D44+D60+D66+D67+D68+D75+D76+D77+D78+D79+D90+D100+D102</f>
        <v>6212129.2400000002</v>
      </c>
      <c r="E103" s="829">
        <f>E6+E19+E27+E32+E40+E43+E44+E60+E66+E67+E68+E75+E76+E77+E78+E79+E90+E100+E102</f>
        <v>103642483.55</v>
      </c>
      <c r="F103" s="828">
        <f>F6+F19+F27+F32+F40+F43+F44+F60+F66+F67+F68+F75+F76+F77+F78+F79+F90+F100+F102</f>
        <v>6223119.5999999996</v>
      </c>
      <c r="G103" s="573">
        <f>E103-C103</f>
        <v>2925642.6700000167</v>
      </c>
      <c r="H103" s="574">
        <f>F103-D103</f>
        <v>10990.359999999404</v>
      </c>
      <c r="I103" s="575"/>
      <c r="O103" s="625"/>
    </row>
    <row r="104" spans="1:15" x14ac:dyDescent="0.25">
      <c r="A104" s="576"/>
      <c r="B104" s="577"/>
      <c r="D104" s="819">
        <f>C103+D103-C102-D102</f>
        <v>106613650.30999997</v>
      </c>
      <c r="E104" s="578"/>
      <c r="F104" s="819">
        <f>E103+F103-E102-F102</f>
        <v>109682415.52</v>
      </c>
      <c r="I104" s="579" t="s">
        <v>820</v>
      </c>
    </row>
    <row r="105" spans="1:15" ht="31.5" x14ac:dyDescent="0.25">
      <c r="A105" s="580" t="s">
        <v>752</v>
      </c>
      <c r="B105" s="581" t="s">
        <v>874</v>
      </c>
      <c r="C105" s="820"/>
      <c r="D105" s="818"/>
      <c r="E105" s="818"/>
      <c r="F105" s="816"/>
      <c r="G105" s="818"/>
    </row>
    <row r="106" spans="1:15" x14ac:dyDescent="0.25">
      <c r="C106" s="820"/>
      <c r="D106" s="818"/>
      <c r="E106" s="818"/>
      <c r="F106" s="816"/>
      <c r="G106" s="818"/>
    </row>
    <row r="107" spans="1:15" x14ac:dyDescent="0.25">
      <c r="D107" s="817"/>
      <c r="E107" s="749"/>
    </row>
    <row r="108" spans="1:15" x14ac:dyDescent="0.25">
      <c r="D108" s="817"/>
    </row>
    <row r="109" spans="1:15" x14ac:dyDescent="0.25">
      <c r="D109" s="817"/>
    </row>
    <row r="110" spans="1:15" x14ac:dyDescent="0.25">
      <c r="D110" s="817"/>
    </row>
    <row r="111" spans="1:15" x14ac:dyDescent="0.25">
      <c r="D111" s="817"/>
    </row>
    <row r="112" spans="1:15" x14ac:dyDescent="0.25">
      <c r="D112" s="569"/>
    </row>
    <row r="114" spans="2:2" ht="47.25" x14ac:dyDescent="0.25">
      <c r="B114" s="383" t="s">
        <v>1159</v>
      </c>
    </row>
    <row r="973" spans="6:6" x14ac:dyDescent="0.25">
      <c r="F973" s="541" t="s">
        <v>339</v>
      </c>
    </row>
    <row r="992" spans="4:4" x14ac:dyDescent="0.25">
      <c r="D992" s="541" t="s">
        <v>338</v>
      </c>
    </row>
  </sheetData>
  <mergeCells count="8">
    <mergeCell ref="J58:L58"/>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57" fitToWidth="2" fitToHeight="2" orientation="landscape" r:id="rId1"/>
  <headerFooter alignWithMargins="0">
    <oddFooter xml:space="preserve">&amp;C &amp;P z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40"/>
  <sheetViews>
    <sheetView workbookViewId="0">
      <pane xSplit="2" ySplit="7" topLeftCell="E8" activePane="bottomRight" state="frozen"/>
      <selection pane="topRight" activeCell="C1" sqref="C1"/>
      <selection pane="bottomLeft" activeCell="A8" sqref="A8"/>
      <selection pane="bottomRight" activeCell="M34" sqref="M34"/>
    </sheetView>
  </sheetViews>
  <sheetFormatPr defaultColWidth="9.140625" defaultRowHeight="12.75" x14ac:dyDescent="0.2"/>
  <cols>
    <col min="1" max="1" width="5.5703125" style="630" customWidth="1"/>
    <col min="2" max="2" width="65.42578125" style="630" customWidth="1"/>
    <col min="3" max="3" width="14.7109375" style="630" customWidth="1"/>
    <col min="4" max="4" width="14" style="630" customWidth="1"/>
    <col min="5" max="5" width="15.85546875" style="630" customWidth="1"/>
    <col min="6" max="6" width="15.7109375" style="630" customWidth="1"/>
    <col min="7" max="7" width="19.140625" style="630" customWidth="1"/>
    <col min="8" max="8" width="22.28515625" style="630" customWidth="1"/>
    <col min="9" max="9" width="17.85546875" style="630" customWidth="1"/>
    <col min="10" max="10" width="17.7109375" style="630" bestFit="1" customWidth="1"/>
    <col min="11" max="11" width="13.28515625" style="630" customWidth="1"/>
    <col min="12" max="13" width="9.85546875" style="630" customWidth="1"/>
    <col min="14" max="14" width="9.140625" style="630" customWidth="1"/>
    <col min="15" max="16384" width="9.140625" style="630"/>
  </cols>
  <sheetData>
    <row r="1" spans="1:15" ht="19.5" thickBot="1" x14ac:dyDescent="0.25">
      <c r="A1" s="930" t="s">
        <v>1197</v>
      </c>
      <c r="B1" s="931"/>
      <c r="C1" s="931"/>
      <c r="D1" s="931"/>
      <c r="E1" s="931"/>
      <c r="F1" s="931"/>
      <c r="G1" s="931"/>
      <c r="H1" s="931"/>
      <c r="I1" s="931"/>
      <c r="J1" s="931"/>
      <c r="K1" s="931"/>
      <c r="L1" s="629"/>
      <c r="M1" s="629"/>
      <c r="N1" s="629"/>
      <c r="O1" s="629"/>
    </row>
    <row r="2" spans="1:15" ht="16.5" thickBot="1" x14ac:dyDescent="0.25">
      <c r="A2" s="917" t="s">
        <v>1242</v>
      </c>
      <c r="B2" s="918"/>
      <c r="C2" s="918"/>
      <c r="D2" s="918"/>
      <c r="E2" s="918"/>
      <c r="F2" s="918"/>
      <c r="G2" s="918"/>
      <c r="H2" s="918"/>
      <c r="I2" s="918"/>
      <c r="J2" s="918"/>
      <c r="K2" s="919"/>
      <c r="L2" s="631"/>
      <c r="M2" s="631"/>
      <c r="N2" s="631"/>
      <c r="O2" s="629"/>
    </row>
    <row r="3" spans="1:15" ht="15.75" x14ac:dyDescent="0.2">
      <c r="A3" s="932" t="s">
        <v>174</v>
      </c>
      <c r="B3" s="922" t="s">
        <v>202</v>
      </c>
      <c r="C3" s="935" t="s">
        <v>1198</v>
      </c>
      <c r="D3" s="935"/>
      <c r="E3" s="935"/>
      <c r="F3" s="935"/>
      <c r="G3" s="935" t="s">
        <v>694</v>
      </c>
      <c r="H3" s="936" t="s">
        <v>265</v>
      </c>
      <c r="I3" s="935" t="s">
        <v>696</v>
      </c>
      <c r="J3" s="938" t="s">
        <v>697</v>
      </c>
      <c r="K3" s="940" t="s">
        <v>783</v>
      </c>
      <c r="L3" s="948" t="s">
        <v>898</v>
      </c>
      <c r="M3" s="951" t="s">
        <v>918</v>
      </c>
      <c r="N3" s="926" t="s">
        <v>899</v>
      </c>
      <c r="O3" s="632"/>
    </row>
    <row r="4" spans="1:15" ht="15.75" x14ac:dyDescent="0.2">
      <c r="A4" s="933"/>
      <c r="B4" s="934"/>
      <c r="C4" s="929" t="s">
        <v>200</v>
      </c>
      <c r="D4" s="545" t="s">
        <v>265</v>
      </c>
      <c r="E4" s="929" t="s">
        <v>201</v>
      </c>
      <c r="F4" s="929" t="s">
        <v>157</v>
      </c>
      <c r="G4" s="929"/>
      <c r="H4" s="937"/>
      <c r="I4" s="929"/>
      <c r="J4" s="939"/>
      <c r="K4" s="940"/>
      <c r="L4" s="949"/>
      <c r="M4" s="952"/>
      <c r="N4" s="927"/>
      <c r="O4" s="632"/>
    </row>
    <row r="5" spans="1:15" ht="63.75" thickBot="1" x14ac:dyDescent="0.25">
      <c r="A5" s="933"/>
      <c r="B5" s="934"/>
      <c r="C5" s="929"/>
      <c r="D5" s="545" t="s">
        <v>649</v>
      </c>
      <c r="E5" s="929"/>
      <c r="F5" s="929"/>
      <c r="G5" s="929"/>
      <c r="H5" s="545" t="s">
        <v>695</v>
      </c>
      <c r="I5" s="929"/>
      <c r="J5" s="939"/>
      <c r="K5" s="941"/>
      <c r="L5" s="950"/>
      <c r="M5" s="953"/>
      <c r="N5" s="928"/>
      <c r="O5" s="633"/>
    </row>
    <row r="6" spans="1:15" ht="16.5" thickBot="1" x14ac:dyDescent="0.25">
      <c r="A6" s="634"/>
      <c r="B6" s="635"/>
      <c r="C6" s="636" t="s">
        <v>248</v>
      </c>
      <c r="D6" s="636" t="s">
        <v>249</v>
      </c>
      <c r="E6" s="636" t="s">
        <v>250</v>
      </c>
      <c r="F6" s="636" t="s">
        <v>158</v>
      </c>
      <c r="G6" s="636" t="s">
        <v>251</v>
      </c>
      <c r="H6" s="636" t="s">
        <v>252</v>
      </c>
      <c r="I6" s="636" t="s">
        <v>253</v>
      </c>
      <c r="J6" s="637" t="s">
        <v>159</v>
      </c>
      <c r="K6" s="638" t="s">
        <v>784</v>
      </c>
      <c r="L6" s="639"/>
      <c r="M6" s="639"/>
      <c r="N6" s="639"/>
      <c r="O6" s="639"/>
    </row>
    <row r="7" spans="1:15" ht="15.75" x14ac:dyDescent="0.2">
      <c r="A7" s="640">
        <v>1</v>
      </c>
      <c r="B7" s="641" t="s">
        <v>244</v>
      </c>
      <c r="C7" s="642">
        <f>C8+C9+C10+C11+C12</f>
        <v>907.69</v>
      </c>
      <c r="D7" s="642">
        <v>892.9</v>
      </c>
      <c r="E7" s="642">
        <f>SUM(E8:E12)</f>
        <v>4.379999999999999</v>
      </c>
      <c r="F7" s="642">
        <f t="shared" ref="F7:F13" si="0">C7+E7</f>
        <v>912.07</v>
      </c>
      <c r="G7" s="643">
        <v>21901154</v>
      </c>
      <c r="H7" s="643">
        <f>SUM(H8:H12)</f>
        <v>20386937</v>
      </c>
      <c r="I7" s="643">
        <f>J7-G7</f>
        <v>1201084</v>
      </c>
      <c r="J7" s="643">
        <v>23102238</v>
      </c>
      <c r="K7" s="643">
        <f>J7/F7/12</f>
        <v>2110.7880974048044</v>
      </c>
      <c r="L7" s="644">
        <v>1527.17</v>
      </c>
      <c r="M7" s="645">
        <v>1800.95</v>
      </c>
      <c r="N7" s="646">
        <v>2305.41</v>
      </c>
      <c r="O7" s="647"/>
    </row>
    <row r="8" spans="1:15" ht="15.75" x14ac:dyDescent="0.2">
      <c r="A8" s="640">
        <v>2</v>
      </c>
      <c r="B8" s="648" t="s">
        <v>785</v>
      </c>
      <c r="C8" s="649">
        <v>162.41</v>
      </c>
      <c r="D8" s="649">
        <v>159.97999999999999</v>
      </c>
      <c r="E8" s="649">
        <v>0.84</v>
      </c>
      <c r="F8" s="642">
        <v>163.19999999999999</v>
      </c>
      <c r="G8" s="650">
        <v>5548579</v>
      </c>
      <c r="H8" s="650">
        <v>5084022</v>
      </c>
      <c r="I8" s="650">
        <f>J8-G8</f>
        <v>311958</v>
      </c>
      <c r="J8" s="643">
        <v>5860537</v>
      </c>
      <c r="K8" s="643">
        <v>2992</v>
      </c>
      <c r="L8" s="651">
        <v>2104.04</v>
      </c>
      <c r="M8" s="652">
        <v>2495.33</v>
      </c>
      <c r="N8" s="653">
        <v>3371.35</v>
      </c>
      <c r="O8" s="629"/>
    </row>
    <row r="9" spans="1:15" ht="15.75" x14ac:dyDescent="0.2">
      <c r="A9" s="640">
        <v>3</v>
      </c>
      <c r="B9" s="648" t="s">
        <v>203</v>
      </c>
      <c r="C9" s="649">
        <v>282.69</v>
      </c>
      <c r="D9" s="649">
        <v>278.62</v>
      </c>
      <c r="E9" s="649">
        <v>1.1000000000000001</v>
      </c>
      <c r="F9" s="642">
        <f t="shared" si="0"/>
        <v>283.79000000000002</v>
      </c>
      <c r="G9" s="650">
        <v>7258723</v>
      </c>
      <c r="H9" s="650">
        <v>6686264</v>
      </c>
      <c r="I9" s="650">
        <f>J9-G9</f>
        <v>460805</v>
      </c>
      <c r="J9" s="643">
        <v>7719528</v>
      </c>
      <c r="K9" s="643">
        <v>2266</v>
      </c>
      <c r="L9" s="651">
        <v>1781.25</v>
      </c>
      <c r="M9" s="652">
        <v>2066.17</v>
      </c>
      <c r="N9" s="653">
        <v>2497.94</v>
      </c>
      <c r="O9" s="629"/>
    </row>
    <row r="10" spans="1:15" ht="15.75" x14ac:dyDescent="0.2">
      <c r="A10" s="640">
        <v>4</v>
      </c>
      <c r="B10" s="648" t="s">
        <v>204</v>
      </c>
      <c r="C10" s="649">
        <v>451.61</v>
      </c>
      <c r="D10" s="649">
        <v>443.53</v>
      </c>
      <c r="E10" s="649">
        <v>2.34</v>
      </c>
      <c r="F10" s="642">
        <f t="shared" si="0"/>
        <v>453.95</v>
      </c>
      <c r="G10" s="650">
        <v>8903257</v>
      </c>
      <c r="H10" s="650">
        <v>8429971</v>
      </c>
      <c r="I10" s="650">
        <v>422347.61</v>
      </c>
      <c r="J10" s="643">
        <f t="shared" ref="J10:J13" si="1">G10+I10</f>
        <v>9325604.6099999994</v>
      </c>
      <c r="K10" s="643">
        <f t="shared" ref="K10:K21" si="2">J10/F10/12</f>
        <v>1711.9368157286044</v>
      </c>
      <c r="L10" s="651">
        <v>1419</v>
      </c>
      <c r="M10" s="652">
        <v>1581.87</v>
      </c>
      <c r="N10" s="653">
        <v>1834.67</v>
      </c>
      <c r="O10" s="629"/>
    </row>
    <row r="11" spans="1:15" ht="15.75" x14ac:dyDescent="0.2">
      <c r="A11" s="640">
        <v>5</v>
      </c>
      <c r="B11" s="648" t="s">
        <v>205</v>
      </c>
      <c r="C11" s="649">
        <v>5.08</v>
      </c>
      <c r="D11" s="649">
        <v>4.93</v>
      </c>
      <c r="E11" s="649">
        <v>0.1</v>
      </c>
      <c r="F11" s="642">
        <f t="shared" si="0"/>
        <v>5.18</v>
      </c>
      <c r="G11" s="650">
        <v>82564</v>
      </c>
      <c r="H11" s="650">
        <v>78791</v>
      </c>
      <c r="I11" s="650">
        <f>J11-G11</f>
        <v>4455</v>
      </c>
      <c r="J11" s="643">
        <v>87019</v>
      </c>
      <c r="K11" s="643">
        <f t="shared" si="2"/>
        <v>1399.9195624195625</v>
      </c>
      <c r="L11" s="651">
        <v>1074.42</v>
      </c>
      <c r="M11" s="652">
        <v>1221.6600000000001</v>
      </c>
      <c r="N11" s="653">
        <v>1433.96</v>
      </c>
      <c r="O11" s="629"/>
    </row>
    <row r="12" spans="1:15" ht="15.75" x14ac:dyDescent="0.2">
      <c r="A12" s="640">
        <v>6</v>
      </c>
      <c r="B12" s="648" t="s">
        <v>206</v>
      </c>
      <c r="C12" s="649">
        <v>5.9</v>
      </c>
      <c r="D12" s="649">
        <v>5.9</v>
      </c>
      <c r="E12" s="649"/>
      <c r="F12" s="642">
        <f t="shared" si="0"/>
        <v>5.9</v>
      </c>
      <c r="G12" s="650">
        <v>108029</v>
      </c>
      <c r="H12" s="650">
        <v>107889</v>
      </c>
      <c r="I12" s="650">
        <v>1520</v>
      </c>
      <c r="J12" s="643">
        <f t="shared" si="1"/>
        <v>109549</v>
      </c>
      <c r="K12" s="643">
        <f t="shared" si="2"/>
        <v>1547.3022598870057</v>
      </c>
      <c r="L12" s="651">
        <v>1260.93</v>
      </c>
      <c r="M12" s="652">
        <v>1416.74</v>
      </c>
      <c r="N12" s="653">
        <v>1527.08</v>
      </c>
      <c r="O12" s="629"/>
    </row>
    <row r="13" spans="1:15" ht="15.75" x14ac:dyDescent="0.2">
      <c r="A13" s="640">
        <v>7</v>
      </c>
      <c r="B13" s="641" t="s">
        <v>56</v>
      </c>
      <c r="C13" s="649">
        <v>204.6</v>
      </c>
      <c r="D13" s="649">
        <v>200.06</v>
      </c>
      <c r="E13" s="649">
        <v>1.2</v>
      </c>
      <c r="F13" s="642">
        <f t="shared" si="0"/>
        <v>205.79999999999998</v>
      </c>
      <c r="G13" s="650">
        <v>3043309</v>
      </c>
      <c r="H13" s="650">
        <v>2883200</v>
      </c>
      <c r="I13" s="650">
        <v>712943.46</v>
      </c>
      <c r="J13" s="643">
        <f t="shared" si="1"/>
        <v>3756252.46</v>
      </c>
      <c r="K13" s="643">
        <f t="shared" si="2"/>
        <v>1520.9962989957887</v>
      </c>
      <c r="L13" s="651">
        <v>1021.17</v>
      </c>
      <c r="M13" s="652">
        <v>1232.29</v>
      </c>
      <c r="N13" s="653">
        <v>1646.02</v>
      </c>
      <c r="O13" s="629"/>
    </row>
    <row r="14" spans="1:15" ht="15.75" x14ac:dyDescent="0.2">
      <c r="A14" s="640"/>
      <c r="B14" s="648" t="s">
        <v>265</v>
      </c>
      <c r="C14" s="654"/>
      <c r="D14" s="654"/>
      <c r="E14" s="654"/>
      <c r="F14" s="642"/>
      <c r="G14" s="655"/>
      <c r="H14" s="655"/>
      <c r="I14" s="655"/>
      <c r="J14" s="643"/>
      <c r="K14" s="643"/>
      <c r="L14" s="651"/>
      <c r="M14" s="652"/>
      <c r="N14" s="653"/>
      <c r="O14" s="629"/>
    </row>
    <row r="15" spans="1:15" ht="15.75" x14ac:dyDescent="0.2">
      <c r="A15" s="640">
        <v>8</v>
      </c>
      <c r="B15" s="648" t="s">
        <v>60</v>
      </c>
      <c r="C15" s="649">
        <v>102.19</v>
      </c>
      <c r="D15" s="649">
        <v>99.92</v>
      </c>
      <c r="E15" s="649"/>
      <c r="F15" s="642">
        <f t="shared" ref="F15:F21" si="3">C15+E15</f>
        <v>102.19</v>
      </c>
      <c r="G15" s="650">
        <v>1666081</v>
      </c>
      <c r="H15" s="650">
        <v>1566433</v>
      </c>
      <c r="I15" s="650">
        <v>661993.49</v>
      </c>
      <c r="J15" s="643">
        <f t="shared" ref="J15:J19" si="4">G15+I15</f>
        <v>2328074.4900000002</v>
      </c>
      <c r="K15" s="643">
        <f t="shared" si="2"/>
        <v>1898.485248067326</v>
      </c>
      <c r="L15" s="651">
        <v>1218</v>
      </c>
      <c r="M15" s="652">
        <v>1570.33</v>
      </c>
      <c r="N15" s="653">
        <v>1911.67</v>
      </c>
      <c r="O15" s="629"/>
    </row>
    <row r="16" spans="1:15" s="658" customFormat="1" ht="15.75" x14ac:dyDescent="0.2">
      <c r="A16" s="656">
        <v>9</v>
      </c>
      <c r="B16" s="657" t="s">
        <v>1243</v>
      </c>
      <c r="C16" s="642">
        <f>C17+C18+C19</f>
        <v>373.2</v>
      </c>
      <c r="D16" s="642">
        <f>D17+D18+D19</f>
        <v>358.3</v>
      </c>
      <c r="E16" s="642">
        <v>33.090000000000003</v>
      </c>
      <c r="F16" s="642">
        <f t="shared" si="3"/>
        <v>406.28999999999996</v>
      </c>
      <c r="G16" s="643">
        <v>6404269</v>
      </c>
      <c r="H16" s="643">
        <v>5949997</v>
      </c>
      <c r="I16" s="643">
        <f>J16-G16</f>
        <v>868606</v>
      </c>
      <c r="J16" s="643">
        <v>7272875</v>
      </c>
      <c r="K16" s="643">
        <f t="shared" si="2"/>
        <v>1491.7249173414721</v>
      </c>
      <c r="L16" s="651">
        <v>1075.97</v>
      </c>
      <c r="M16" s="652">
        <v>1355.82</v>
      </c>
      <c r="N16" s="653">
        <v>1650.21</v>
      </c>
      <c r="O16" s="632"/>
    </row>
    <row r="17" spans="1:15" s="665" customFormat="1" ht="15.75" x14ac:dyDescent="0.2">
      <c r="A17" s="659">
        <v>10</v>
      </c>
      <c r="B17" s="660" t="s">
        <v>207</v>
      </c>
      <c r="C17" s="649">
        <v>77.12</v>
      </c>
      <c r="D17" s="649">
        <v>75.489999999999995</v>
      </c>
      <c r="E17" s="649">
        <v>5.9</v>
      </c>
      <c r="F17" s="642">
        <f t="shared" si="3"/>
        <v>83.02000000000001</v>
      </c>
      <c r="G17" s="650">
        <v>1498826</v>
      </c>
      <c r="H17" s="650">
        <v>1449174</v>
      </c>
      <c r="I17" s="650">
        <v>150677.81</v>
      </c>
      <c r="J17" s="643">
        <f>G17+I17</f>
        <v>1649503.81</v>
      </c>
      <c r="K17" s="643">
        <v>1656</v>
      </c>
      <c r="L17" s="661">
        <v>1339.17</v>
      </c>
      <c r="M17" s="662">
        <v>1516.88</v>
      </c>
      <c r="N17" s="663">
        <v>2045.83</v>
      </c>
      <c r="O17" s="664"/>
    </row>
    <row r="18" spans="1:15" s="665" customFormat="1" ht="15.75" x14ac:dyDescent="0.2">
      <c r="A18" s="659">
        <v>11</v>
      </c>
      <c r="B18" s="660" t="s">
        <v>160</v>
      </c>
      <c r="C18" s="649">
        <v>165.64</v>
      </c>
      <c r="D18" s="649">
        <v>165.63</v>
      </c>
      <c r="E18" s="649">
        <v>10.31</v>
      </c>
      <c r="F18" s="642">
        <f t="shared" si="3"/>
        <v>175.95</v>
      </c>
      <c r="G18" s="650">
        <v>2787829</v>
      </c>
      <c r="H18" s="650">
        <v>2726475</v>
      </c>
      <c r="I18" s="650">
        <v>444825.45</v>
      </c>
      <c r="J18" s="643">
        <f t="shared" si="4"/>
        <v>3232654.45</v>
      </c>
      <c r="K18" s="643">
        <f t="shared" si="2"/>
        <v>1531.0478592403149</v>
      </c>
      <c r="L18" s="661">
        <v>1156.31</v>
      </c>
      <c r="M18" s="662">
        <v>1381.53</v>
      </c>
      <c r="N18" s="663">
        <v>1661.17</v>
      </c>
      <c r="O18" s="664"/>
    </row>
    <row r="19" spans="1:15" s="658" customFormat="1" ht="15.75" x14ac:dyDescent="0.2">
      <c r="A19" s="656">
        <v>12</v>
      </c>
      <c r="B19" s="666" t="s">
        <v>148</v>
      </c>
      <c r="C19" s="649">
        <v>130.44</v>
      </c>
      <c r="D19" s="649">
        <v>117.18</v>
      </c>
      <c r="E19" s="649">
        <v>16.940000000000001</v>
      </c>
      <c r="F19" s="642">
        <f t="shared" si="3"/>
        <v>147.38</v>
      </c>
      <c r="G19" s="650">
        <v>2117615</v>
      </c>
      <c r="H19" s="650">
        <v>1774347</v>
      </c>
      <c r="I19" s="650">
        <v>273102.01</v>
      </c>
      <c r="J19" s="643">
        <f t="shared" si="4"/>
        <v>2390717.0099999998</v>
      </c>
      <c r="K19" s="643">
        <f t="shared" si="2"/>
        <v>1351.7873354593567</v>
      </c>
      <c r="L19" s="651">
        <v>894.72</v>
      </c>
      <c r="M19" s="652">
        <v>1119.3900000000001</v>
      </c>
      <c r="N19" s="653">
        <v>1455.25</v>
      </c>
      <c r="O19" s="632"/>
    </row>
    <row r="20" spans="1:15" s="658" customFormat="1" ht="15.75" x14ac:dyDescent="0.2">
      <c r="A20" s="656">
        <v>13</v>
      </c>
      <c r="B20" s="657" t="s">
        <v>242</v>
      </c>
      <c r="C20" s="649">
        <v>331.71</v>
      </c>
      <c r="D20" s="649">
        <v>277.14999999999998</v>
      </c>
      <c r="E20" s="649">
        <v>16.5</v>
      </c>
      <c r="F20" s="642">
        <v>348.2</v>
      </c>
      <c r="G20" s="650">
        <v>6770864</v>
      </c>
      <c r="H20" s="650">
        <v>5154008</v>
      </c>
      <c r="I20" s="650">
        <f>J20-G20</f>
        <v>561216</v>
      </c>
      <c r="J20" s="643">
        <v>7332080</v>
      </c>
      <c r="K20" s="643">
        <f t="shared" si="2"/>
        <v>1754.757802029485</v>
      </c>
      <c r="L20" s="651">
        <v>1275.56</v>
      </c>
      <c r="M20" s="652">
        <v>1569.27</v>
      </c>
      <c r="N20" s="653">
        <v>1938.5</v>
      </c>
      <c r="O20" s="632"/>
    </row>
    <row r="21" spans="1:15" ht="31.5" x14ac:dyDescent="0.2">
      <c r="A21" s="640">
        <v>14</v>
      </c>
      <c r="B21" s="641" t="s">
        <v>57</v>
      </c>
      <c r="C21" s="649">
        <v>253.33</v>
      </c>
      <c r="D21" s="649">
        <v>253.33</v>
      </c>
      <c r="E21" s="649">
        <v>8.3699999999999992</v>
      </c>
      <c r="F21" s="642">
        <f t="shared" si="3"/>
        <v>261.7</v>
      </c>
      <c r="G21" s="650">
        <v>2653491</v>
      </c>
      <c r="H21" s="650">
        <v>2652730</v>
      </c>
      <c r="I21" s="650">
        <f>J21-G21</f>
        <v>117038</v>
      </c>
      <c r="J21" s="643">
        <v>2770529</v>
      </c>
      <c r="K21" s="643">
        <f t="shared" si="2"/>
        <v>882.22169150426691</v>
      </c>
      <c r="L21" s="651">
        <v>722.17</v>
      </c>
      <c r="M21" s="652">
        <v>853.01</v>
      </c>
      <c r="N21" s="653">
        <v>1000.99</v>
      </c>
      <c r="O21" s="629"/>
    </row>
    <row r="22" spans="1:15" ht="47.25" x14ac:dyDescent="0.2">
      <c r="A22" s="640">
        <v>15</v>
      </c>
      <c r="B22" s="641" t="s">
        <v>283</v>
      </c>
      <c r="C22" s="642">
        <f>SUM(C23:C26)</f>
        <v>0</v>
      </c>
      <c r="D22" s="642">
        <f>SUM(D23:D26)</f>
        <v>0</v>
      </c>
      <c r="E22" s="642">
        <f>SUM(E23:E26)</f>
        <v>0</v>
      </c>
      <c r="F22" s="642">
        <f>SUM(F27:F27)</f>
        <v>0</v>
      </c>
      <c r="G22" s="643">
        <f>SUM(G23:G26)</f>
        <v>0</v>
      </c>
      <c r="H22" s="643">
        <f>SUM(H23:H26)</f>
        <v>0</v>
      </c>
      <c r="I22" s="643">
        <f>SUM(I23:I26)</f>
        <v>0</v>
      </c>
      <c r="J22" s="667">
        <f>SUM(J23:J26)</f>
        <v>0</v>
      </c>
      <c r="K22" s="668">
        <f t="shared" ref="K22:K26" si="5">IF(F22=0,0,J22/F22/12)</f>
        <v>0</v>
      </c>
      <c r="L22" s="669" t="s">
        <v>276</v>
      </c>
      <c r="M22" s="670" t="s">
        <v>276</v>
      </c>
      <c r="N22" s="671" t="s">
        <v>276</v>
      </c>
      <c r="O22" s="629"/>
    </row>
    <row r="23" spans="1:15" ht="15.75" x14ac:dyDescent="0.2">
      <c r="A23" s="640" t="s">
        <v>243</v>
      </c>
      <c r="B23" s="672"/>
      <c r="C23" s="649"/>
      <c r="D23" s="649"/>
      <c r="E23" s="649"/>
      <c r="F23" s="642">
        <f t="shared" ref="F23:F29" si="6">C23+E23</f>
        <v>0</v>
      </c>
      <c r="G23" s="650"/>
      <c r="H23" s="650"/>
      <c r="I23" s="650"/>
      <c r="J23" s="667">
        <f>G23+I23</f>
        <v>0</v>
      </c>
      <c r="K23" s="668">
        <f t="shared" si="5"/>
        <v>0</v>
      </c>
      <c r="L23" s="669" t="s">
        <v>276</v>
      </c>
      <c r="M23" s="670" t="s">
        <v>276</v>
      </c>
      <c r="N23" s="671" t="s">
        <v>276</v>
      </c>
      <c r="O23" s="629"/>
    </row>
    <row r="24" spans="1:15" ht="15.75" x14ac:dyDescent="0.2">
      <c r="A24" s="640" t="s">
        <v>349</v>
      </c>
      <c r="B24" s="672"/>
      <c r="C24" s="649"/>
      <c r="D24" s="649"/>
      <c r="E24" s="649"/>
      <c r="F24" s="642">
        <f t="shared" si="6"/>
        <v>0</v>
      </c>
      <c r="G24" s="650"/>
      <c r="H24" s="650"/>
      <c r="I24" s="650"/>
      <c r="J24" s="667">
        <f>G24+I24</f>
        <v>0</v>
      </c>
      <c r="K24" s="668">
        <f t="shared" si="5"/>
        <v>0</v>
      </c>
      <c r="L24" s="669" t="s">
        <v>276</v>
      </c>
      <c r="M24" s="670" t="s">
        <v>276</v>
      </c>
      <c r="N24" s="671" t="s">
        <v>276</v>
      </c>
      <c r="O24" s="629"/>
    </row>
    <row r="25" spans="1:15" ht="15.75" x14ac:dyDescent="0.2">
      <c r="A25" s="640" t="s">
        <v>350</v>
      </c>
      <c r="B25" s="672"/>
      <c r="C25" s="649"/>
      <c r="D25" s="649"/>
      <c r="E25" s="649"/>
      <c r="F25" s="642">
        <f t="shared" si="6"/>
        <v>0</v>
      </c>
      <c r="G25" s="650"/>
      <c r="H25" s="650"/>
      <c r="I25" s="650"/>
      <c r="J25" s="667">
        <f>G25+I25</f>
        <v>0</v>
      </c>
      <c r="K25" s="668">
        <f t="shared" si="5"/>
        <v>0</v>
      </c>
      <c r="L25" s="669" t="s">
        <v>276</v>
      </c>
      <c r="M25" s="670" t="s">
        <v>276</v>
      </c>
      <c r="N25" s="671" t="s">
        <v>276</v>
      </c>
      <c r="O25" s="629"/>
    </row>
    <row r="26" spans="1:15" ht="15.75" x14ac:dyDescent="0.2">
      <c r="A26" s="640" t="s">
        <v>351</v>
      </c>
      <c r="B26" s="672"/>
      <c r="C26" s="649"/>
      <c r="D26" s="649"/>
      <c r="E26" s="649"/>
      <c r="F26" s="642">
        <f t="shared" si="6"/>
        <v>0</v>
      </c>
      <c r="G26" s="650"/>
      <c r="H26" s="650"/>
      <c r="I26" s="650"/>
      <c r="J26" s="667">
        <f>G26+I26</f>
        <v>0</v>
      </c>
      <c r="K26" s="668">
        <f t="shared" si="5"/>
        <v>0</v>
      </c>
      <c r="L26" s="669" t="s">
        <v>276</v>
      </c>
      <c r="M26" s="670" t="s">
        <v>276</v>
      </c>
      <c r="N26" s="671" t="s">
        <v>276</v>
      </c>
      <c r="O26" s="629"/>
    </row>
    <row r="27" spans="1:15" ht="15.75" x14ac:dyDescent="0.2">
      <c r="A27" s="640"/>
      <c r="B27" s="648"/>
      <c r="C27" s="654"/>
      <c r="D27" s="654"/>
      <c r="E27" s="654"/>
      <c r="F27" s="642">
        <f t="shared" si="6"/>
        <v>0</v>
      </c>
      <c r="G27" s="655"/>
      <c r="H27" s="655"/>
      <c r="I27" s="655"/>
      <c r="J27" s="673"/>
      <c r="K27" s="668"/>
      <c r="L27" s="674"/>
      <c r="M27" s="652"/>
      <c r="N27" s="675"/>
      <c r="O27" s="629"/>
    </row>
    <row r="28" spans="1:15" ht="15.75" x14ac:dyDescent="0.2">
      <c r="A28" s="640">
        <v>16</v>
      </c>
      <c r="B28" s="641" t="s">
        <v>58</v>
      </c>
      <c r="C28" s="649">
        <v>173.44</v>
      </c>
      <c r="D28" s="649">
        <v>173.44</v>
      </c>
      <c r="E28" s="649">
        <v>7.76</v>
      </c>
      <c r="F28" s="642">
        <f t="shared" si="6"/>
        <v>181.2</v>
      </c>
      <c r="G28" s="650">
        <v>2089059</v>
      </c>
      <c r="H28" s="650">
        <v>2089059</v>
      </c>
      <c r="I28" s="650">
        <v>455728.55</v>
      </c>
      <c r="J28" s="667">
        <f>G28+I28</f>
        <v>2544787.5499999998</v>
      </c>
      <c r="K28" s="668">
        <f>J28/F28/12</f>
        <v>1170.3401168138337</v>
      </c>
      <c r="L28" s="651">
        <v>854.84</v>
      </c>
      <c r="M28" s="652">
        <v>1026.1600000000001</v>
      </c>
      <c r="N28" s="653">
        <v>1250</v>
      </c>
      <c r="O28" s="629"/>
    </row>
    <row r="29" spans="1:15" ht="15.75" x14ac:dyDescent="0.2">
      <c r="A29" s="640">
        <v>17</v>
      </c>
      <c r="B29" s="641" t="s">
        <v>59</v>
      </c>
      <c r="C29" s="649"/>
      <c r="D29" s="649"/>
      <c r="E29" s="649">
        <v>38.590000000000003</v>
      </c>
      <c r="F29" s="642">
        <f t="shared" si="6"/>
        <v>38.590000000000003</v>
      </c>
      <c r="G29" s="650"/>
      <c r="H29" s="650"/>
      <c r="I29" s="650">
        <v>426296.65</v>
      </c>
      <c r="J29" s="667">
        <f>G29+I29</f>
        <v>426296.65</v>
      </c>
      <c r="K29" s="668">
        <f>J29/F29/12</f>
        <v>920.56804439837606</v>
      </c>
      <c r="L29" s="651">
        <v>760.27</v>
      </c>
      <c r="M29" s="652">
        <v>918</v>
      </c>
      <c r="N29" s="653">
        <v>1068.42</v>
      </c>
      <c r="O29" s="629"/>
    </row>
    <row r="30" spans="1:15" ht="16.5" thickBot="1" x14ac:dyDescent="0.25">
      <c r="A30" s="676">
        <v>18</v>
      </c>
      <c r="B30" s="677" t="s">
        <v>284</v>
      </c>
      <c r="C30" s="642">
        <f>C7+C13+C16+C20+C21+C28+C29</f>
        <v>2243.9700000000003</v>
      </c>
      <c r="D30" s="642">
        <f t="shared" ref="D30:J30" si="7">D7+D13+D16+D20+D21+D28+D29</f>
        <v>2155.1799999999998</v>
      </c>
      <c r="E30" s="642">
        <f>E7+E13+E16+E20+E21+E28+E29</f>
        <v>109.89</v>
      </c>
      <c r="F30" s="642">
        <f t="shared" si="7"/>
        <v>2353.85</v>
      </c>
      <c r="G30" s="643">
        <f t="shared" si="7"/>
        <v>42862146</v>
      </c>
      <c r="H30" s="643">
        <f t="shared" si="7"/>
        <v>39115931</v>
      </c>
      <c r="I30" s="643">
        <f t="shared" si="7"/>
        <v>4342912.66</v>
      </c>
      <c r="J30" s="643">
        <f t="shared" si="7"/>
        <v>47205058.659999996</v>
      </c>
      <c r="K30" s="643">
        <f>J30/F30/12</f>
        <v>1671.2003264155885</v>
      </c>
      <c r="L30" s="678">
        <v>1095.7</v>
      </c>
      <c r="M30" s="679">
        <v>1498.77</v>
      </c>
      <c r="N30" s="680">
        <v>1927.7</v>
      </c>
      <c r="O30" s="629"/>
    </row>
    <row r="31" spans="1:15" ht="16.5" thickBot="1" x14ac:dyDescent="0.25">
      <c r="A31" s="681"/>
      <c r="B31" s="681"/>
      <c r="C31" s="682"/>
      <c r="D31" s="681"/>
      <c r="E31" s="681"/>
      <c r="F31" s="682"/>
      <c r="G31" s="682"/>
      <c r="H31" s="682"/>
      <c r="I31" s="682"/>
      <c r="J31" s="682"/>
      <c r="K31" s="629"/>
      <c r="L31" s="629"/>
      <c r="M31" s="629"/>
      <c r="N31" s="629"/>
      <c r="O31" s="629"/>
    </row>
    <row r="32" spans="1:15" ht="16.5" thickBot="1" x14ac:dyDescent="0.3">
      <c r="A32" s="942" t="s">
        <v>10</v>
      </c>
      <c r="B32" s="943"/>
      <c r="C32" s="943"/>
      <c r="D32" s="943"/>
      <c r="E32" s="943"/>
      <c r="F32" s="943"/>
      <c r="G32" s="943"/>
      <c r="H32" s="943"/>
      <c r="I32" s="943"/>
      <c r="J32" s="943"/>
      <c r="K32" s="629"/>
      <c r="L32" s="683" t="s">
        <v>900</v>
      </c>
      <c r="M32" s="684"/>
      <c r="N32" s="685"/>
      <c r="O32" s="629"/>
    </row>
    <row r="33" spans="1:15" ht="15.75" x14ac:dyDescent="0.25">
      <c r="A33" s="944" t="s">
        <v>786</v>
      </c>
      <c r="B33" s="945"/>
      <c r="C33" s="945"/>
      <c r="D33" s="945"/>
      <c r="E33" s="945"/>
      <c r="F33" s="945"/>
      <c r="G33" s="945"/>
      <c r="H33" s="945"/>
      <c r="I33" s="945"/>
      <c r="J33" s="946"/>
      <c r="K33" s="629"/>
      <c r="L33" s="629"/>
      <c r="M33" s="629"/>
      <c r="N33" s="629"/>
      <c r="O33" s="629"/>
    </row>
    <row r="34" spans="1:15" ht="52.15" customHeight="1" x14ac:dyDescent="0.2">
      <c r="A34" s="686"/>
      <c r="B34" s="947" t="s">
        <v>972</v>
      </c>
      <c r="C34" s="947"/>
      <c r="D34" s="947"/>
      <c r="E34" s="947"/>
      <c r="F34" s="947"/>
      <c r="G34" s="947"/>
      <c r="H34" s="947"/>
      <c r="I34" s="947"/>
      <c r="J34" s="947"/>
      <c r="K34" s="808"/>
      <c r="L34" s="629"/>
      <c r="M34" s="808"/>
      <c r="N34" s="629"/>
      <c r="O34" s="629"/>
    </row>
    <row r="35" spans="1:15" ht="15.75" x14ac:dyDescent="0.2">
      <c r="A35" s="686"/>
      <c r="B35" s="687" t="s">
        <v>676</v>
      </c>
      <c r="C35" s="688"/>
      <c r="D35" s="688"/>
      <c r="E35" s="688"/>
      <c r="F35" s="688"/>
      <c r="G35" s="688"/>
      <c r="H35" s="688"/>
      <c r="I35" s="688"/>
      <c r="J35" s="688"/>
      <c r="K35" s="629"/>
      <c r="L35" s="629"/>
      <c r="M35" s="629"/>
      <c r="N35" s="629"/>
      <c r="O35" s="629"/>
    </row>
    <row r="36" spans="1:15" ht="15.75" x14ac:dyDescent="0.2">
      <c r="A36" s="686"/>
      <c r="B36" s="687" t="s">
        <v>677</v>
      </c>
      <c r="C36" s="688"/>
      <c r="D36" s="688"/>
      <c r="E36" s="688"/>
      <c r="F36" s="688"/>
      <c r="G36" s="688"/>
      <c r="H36" s="688"/>
      <c r="I36" s="688"/>
      <c r="J36" s="688"/>
      <c r="K36" s="629"/>
      <c r="L36" s="629"/>
      <c r="M36" s="629"/>
      <c r="N36" s="629"/>
      <c r="O36" s="629"/>
    </row>
    <row r="37" spans="1:15" ht="15.75" x14ac:dyDescent="0.2">
      <c r="A37" s="686"/>
      <c r="B37" s="687" t="s">
        <v>678</v>
      </c>
      <c r="C37" s="688"/>
      <c r="D37" s="688"/>
      <c r="E37" s="688"/>
      <c r="F37" s="688"/>
      <c r="G37" s="688"/>
      <c r="H37" s="688"/>
      <c r="I37" s="688"/>
      <c r="J37" s="688"/>
      <c r="K37" s="629"/>
      <c r="L37" s="629"/>
      <c r="M37" s="629"/>
      <c r="N37" s="629"/>
      <c r="O37" s="629"/>
    </row>
    <row r="38" spans="1:15" ht="15.75" x14ac:dyDescent="0.2">
      <c r="A38" s="686"/>
      <c r="B38" s="689"/>
      <c r="C38" s="688"/>
      <c r="D38" s="688"/>
      <c r="E38" s="688"/>
      <c r="F38" s="688"/>
      <c r="G38" s="688"/>
      <c r="H38" s="688"/>
      <c r="I38" s="688"/>
      <c r="J38" s="688"/>
      <c r="K38" s="629"/>
      <c r="L38" s="629"/>
      <c r="M38" s="629"/>
      <c r="N38" s="629"/>
      <c r="O38" s="629"/>
    </row>
    <row r="39" spans="1:15" ht="15.75" x14ac:dyDescent="0.2">
      <c r="A39" s="686"/>
      <c r="B39" s="690"/>
      <c r="C39" s="629"/>
      <c r="D39" s="629"/>
      <c r="E39" s="629"/>
      <c r="F39" s="629"/>
      <c r="G39" s="629"/>
      <c r="H39" s="629"/>
      <c r="I39" s="629"/>
      <c r="J39" s="629"/>
      <c r="K39" s="629"/>
      <c r="L39" s="629"/>
      <c r="M39" s="629"/>
      <c r="N39" s="629"/>
      <c r="O39" s="629"/>
    </row>
    <row r="40" spans="1:15" ht="15.75" x14ac:dyDescent="0.2">
      <c r="A40" s="686"/>
      <c r="B40" s="690"/>
      <c r="C40" s="629"/>
    </row>
  </sheetData>
  <mergeCells count="19">
    <mergeCell ref="A32:J32"/>
    <mergeCell ref="A33:J33"/>
    <mergeCell ref="B34:J34"/>
    <mergeCell ref="L3:L5"/>
    <mergeCell ref="M3:M5"/>
    <mergeCell ref="N3:N5"/>
    <mergeCell ref="C4:C5"/>
    <mergeCell ref="E4:E5"/>
    <mergeCell ref="F4:F5"/>
    <mergeCell ref="A1:K1"/>
    <mergeCell ref="A2:K2"/>
    <mergeCell ref="A3:A5"/>
    <mergeCell ref="B3:B5"/>
    <mergeCell ref="C3:F3"/>
    <mergeCell ref="G3:G5"/>
    <mergeCell ref="H3:H4"/>
    <mergeCell ref="I3:I5"/>
    <mergeCell ref="J3:J5"/>
    <mergeCell ref="K3:K5"/>
  </mergeCells>
  <pageMargins left="0.70866141732283472" right="0.70866141732283472" top="0.74803149606299213" bottom="0.74803149606299213" header="0.31496062992125984" footer="0.31496062992125984"/>
  <pageSetup paperSize="9"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37"/>
  <sheetViews>
    <sheetView zoomScale="86" zoomScaleNormal="86" workbookViewId="0">
      <pane xSplit="3" ySplit="6" topLeftCell="H30" activePane="bottomRight" state="frozen"/>
      <selection pane="topRight" activeCell="D1" sqref="D1"/>
      <selection pane="bottomLeft" activeCell="A7" sqref="A7"/>
      <selection pane="bottomRight" activeCell="N34" sqref="N34"/>
    </sheetView>
  </sheetViews>
  <sheetFormatPr defaultColWidth="9.140625" defaultRowHeight="15.75" x14ac:dyDescent="0.2"/>
  <cols>
    <col min="1" max="1" width="5.5703125" style="686" customWidth="1"/>
    <col min="2" max="2" width="60.28515625" style="690" customWidth="1"/>
    <col min="3" max="3" width="14.7109375" style="629" customWidth="1"/>
    <col min="4" max="4" width="14" style="629" customWidth="1"/>
    <col min="5" max="5" width="15.85546875" style="629" customWidth="1"/>
    <col min="6" max="6" width="15.7109375" style="629" customWidth="1"/>
    <col min="7" max="7" width="19.140625" style="629" customWidth="1"/>
    <col min="8" max="8" width="18.7109375" style="629" customWidth="1"/>
    <col min="9" max="9" width="16.28515625" style="629" customWidth="1"/>
    <col min="10" max="10" width="17.7109375" style="629" bestFit="1" customWidth="1"/>
    <col min="11" max="11" width="13.28515625" style="629" customWidth="1"/>
    <col min="12" max="12" width="12.42578125" style="629" customWidth="1"/>
    <col min="13" max="13" width="9.7109375" style="629" customWidth="1"/>
    <col min="14" max="14" width="9" style="629" customWidth="1"/>
    <col min="15" max="15" width="8.7109375" style="629" customWidth="1"/>
    <col min="16" max="16" width="24.140625" style="629" customWidth="1"/>
    <col min="17" max="18" width="3.85546875" style="629" customWidth="1"/>
    <col min="19" max="16384" width="9.140625" style="629"/>
  </cols>
  <sheetData>
    <row r="1" spans="1:15" ht="35.1" customHeight="1" thickBot="1" x14ac:dyDescent="0.25">
      <c r="A1" s="954" t="s">
        <v>1199</v>
      </c>
      <c r="B1" s="955"/>
      <c r="C1" s="955"/>
      <c r="D1" s="955"/>
      <c r="E1" s="955"/>
      <c r="F1" s="955"/>
      <c r="G1" s="955"/>
      <c r="H1" s="955"/>
      <c r="I1" s="955"/>
      <c r="J1" s="955"/>
      <c r="K1" s="955"/>
    </row>
    <row r="2" spans="1:15" ht="35.450000000000003" customHeight="1" thickBot="1" x14ac:dyDescent="0.25">
      <c r="A2" s="917" t="s">
        <v>1297</v>
      </c>
      <c r="B2" s="918"/>
      <c r="C2" s="918"/>
      <c r="D2" s="918"/>
      <c r="E2" s="918"/>
      <c r="F2" s="918"/>
      <c r="G2" s="918"/>
      <c r="H2" s="918"/>
      <c r="I2" s="918"/>
      <c r="J2" s="918"/>
      <c r="K2" s="918"/>
      <c r="L2" s="691" t="s">
        <v>812</v>
      </c>
      <c r="M2" s="692"/>
      <c r="N2" s="692"/>
      <c r="O2" s="692"/>
    </row>
    <row r="3" spans="1:15" ht="21" customHeight="1" x14ac:dyDescent="0.2">
      <c r="A3" s="932" t="s">
        <v>174</v>
      </c>
      <c r="B3" s="956" t="s">
        <v>917</v>
      </c>
      <c r="C3" s="935" t="s">
        <v>1200</v>
      </c>
      <c r="D3" s="935"/>
      <c r="E3" s="935"/>
      <c r="F3" s="935"/>
      <c r="G3" s="935" t="s">
        <v>694</v>
      </c>
      <c r="H3" s="936" t="s">
        <v>265</v>
      </c>
      <c r="I3" s="935" t="s">
        <v>696</v>
      </c>
      <c r="J3" s="938" t="s">
        <v>697</v>
      </c>
      <c r="K3" s="958" t="s">
        <v>813</v>
      </c>
      <c r="L3" s="961" t="s">
        <v>963</v>
      </c>
      <c r="M3" s="948" t="s">
        <v>898</v>
      </c>
      <c r="N3" s="951" t="s">
        <v>918</v>
      </c>
      <c r="O3" s="926" t="s">
        <v>899</v>
      </c>
    </row>
    <row r="4" spans="1:15" ht="34.5" customHeight="1" x14ac:dyDescent="0.2">
      <c r="A4" s="933"/>
      <c r="B4" s="957"/>
      <c r="C4" s="929" t="s">
        <v>814</v>
      </c>
      <c r="D4" s="545" t="s">
        <v>265</v>
      </c>
      <c r="E4" s="929" t="s">
        <v>816</v>
      </c>
      <c r="F4" s="929" t="s">
        <v>817</v>
      </c>
      <c r="G4" s="929"/>
      <c r="H4" s="937"/>
      <c r="I4" s="929"/>
      <c r="J4" s="939"/>
      <c r="K4" s="958"/>
      <c r="L4" s="961"/>
      <c r="M4" s="949"/>
      <c r="N4" s="952"/>
      <c r="O4" s="927"/>
    </row>
    <row r="5" spans="1:15" s="694" customFormat="1" ht="63.75" thickBot="1" x14ac:dyDescent="0.25">
      <c r="A5" s="933"/>
      <c r="B5" s="957"/>
      <c r="C5" s="929"/>
      <c r="D5" s="693" t="s">
        <v>815</v>
      </c>
      <c r="E5" s="929"/>
      <c r="F5" s="929"/>
      <c r="G5" s="929"/>
      <c r="H5" s="545" t="s">
        <v>695</v>
      </c>
      <c r="I5" s="929"/>
      <c r="J5" s="939"/>
      <c r="K5" s="959"/>
      <c r="L5" s="962"/>
      <c r="M5" s="950"/>
      <c r="N5" s="953"/>
      <c r="O5" s="928"/>
    </row>
    <row r="6" spans="1:15" s="639" customFormat="1" ht="18" customHeight="1" thickBot="1" x14ac:dyDescent="0.25">
      <c r="A6" s="634"/>
      <c r="B6" s="635"/>
      <c r="C6" s="636" t="s">
        <v>248</v>
      </c>
      <c r="D6" s="636" t="s">
        <v>249</v>
      </c>
      <c r="E6" s="636" t="s">
        <v>250</v>
      </c>
      <c r="F6" s="636" t="s">
        <v>158</v>
      </c>
      <c r="G6" s="636" t="s">
        <v>251</v>
      </c>
      <c r="H6" s="636" t="s">
        <v>252</v>
      </c>
      <c r="I6" s="636" t="s">
        <v>253</v>
      </c>
      <c r="J6" s="637" t="s">
        <v>159</v>
      </c>
      <c r="K6" s="695" t="s">
        <v>784</v>
      </c>
      <c r="L6" s="696" t="s">
        <v>665</v>
      </c>
      <c r="M6" s="697"/>
      <c r="N6" s="697"/>
      <c r="O6" s="697"/>
    </row>
    <row r="7" spans="1:15" s="647" customFormat="1" x14ac:dyDescent="0.2">
      <c r="A7" s="640">
        <v>1</v>
      </c>
      <c r="B7" s="641" t="s">
        <v>244</v>
      </c>
      <c r="C7" s="698">
        <f>C8+C9+C10+C11+C12</f>
        <v>308.20999999999998</v>
      </c>
      <c r="D7" s="698">
        <v>303.63</v>
      </c>
      <c r="E7" s="698">
        <v>1.19</v>
      </c>
      <c r="F7" s="698">
        <f t="shared" ref="F7:F21" si="0">C7+E7</f>
        <v>309.39999999999998</v>
      </c>
      <c r="G7" s="699">
        <f>SUM(G8:G12)</f>
        <v>6718755.96</v>
      </c>
      <c r="H7" s="699">
        <f>SUM(H8:H12)</f>
        <v>6395370.6400000006</v>
      </c>
      <c r="I7" s="699">
        <f>SUM(I8:I12)</f>
        <v>267201.32</v>
      </c>
      <c r="J7" s="700">
        <f t="shared" ref="J7:J13" si="1">G7+I7</f>
        <v>6985957.2800000003</v>
      </c>
      <c r="K7" s="701">
        <f>J7/F7/12</f>
        <v>1881.5872872225816</v>
      </c>
      <c r="L7" s="702">
        <v>2228.3200000000002</v>
      </c>
      <c r="M7" s="703">
        <v>1487.37</v>
      </c>
      <c r="N7" s="704">
        <v>1691.62</v>
      </c>
      <c r="O7" s="705">
        <v>2039.25</v>
      </c>
    </row>
    <row r="8" spans="1:15" ht="31.5" x14ac:dyDescent="0.2">
      <c r="A8" s="640">
        <v>2</v>
      </c>
      <c r="B8" s="648" t="s">
        <v>785</v>
      </c>
      <c r="C8" s="706">
        <v>21.56</v>
      </c>
      <c r="D8" s="706">
        <v>21.45</v>
      </c>
      <c r="E8" s="706">
        <v>0.34</v>
      </c>
      <c r="F8" s="698">
        <f t="shared" si="0"/>
        <v>21.9</v>
      </c>
      <c r="G8" s="707">
        <v>717725.35</v>
      </c>
      <c r="H8" s="707">
        <v>665113.77</v>
      </c>
      <c r="I8" s="707">
        <v>65699.570000000007</v>
      </c>
      <c r="J8" s="700">
        <f t="shared" si="1"/>
        <v>783424.91999999993</v>
      </c>
      <c r="K8" s="701">
        <f t="shared" ref="K8:K30" si="2">J8/F8/12</f>
        <v>2981.0689497716899</v>
      </c>
      <c r="L8" s="702">
        <v>2993.34</v>
      </c>
      <c r="M8" s="708">
        <v>1780.12</v>
      </c>
      <c r="N8" s="709">
        <v>2344.0700000000002</v>
      </c>
      <c r="O8" s="710">
        <v>3371.35</v>
      </c>
    </row>
    <row r="9" spans="1:15" x14ac:dyDescent="0.2">
      <c r="A9" s="640">
        <v>3</v>
      </c>
      <c r="B9" s="648" t="s">
        <v>203</v>
      </c>
      <c r="C9" s="706">
        <v>101.43</v>
      </c>
      <c r="D9" s="706">
        <v>99.77</v>
      </c>
      <c r="E9" s="706">
        <v>0.06</v>
      </c>
      <c r="F9" s="698">
        <v>101.5</v>
      </c>
      <c r="G9" s="707">
        <v>2498770.9</v>
      </c>
      <c r="H9" s="707">
        <v>2364712.64</v>
      </c>
      <c r="I9" s="707">
        <v>84153.7</v>
      </c>
      <c r="J9" s="700">
        <f t="shared" si="1"/>
        <v>2582924.6</v>
      </c>
      <c r="K9" s="701">
        <f t="shared" si="2"/>
        <v>2120.6277504105092</v>
      </c>
      <c r="L9" s="702">
        <v>2347.5300000000002</v>
      </c>
      <c r="M9" s="708">
        <v>1764.22</v>
      </c>
      <c r="N9" s="709">
        <v>2019.08</v>
      </c>
      <c r="O9" s="710">
        <v>2281.94</v>
      </c>
    </row>
    <row r="10" spans="1:15" ht="31.5" x14ac:dyDescent="0.2">
      <c r="A10" s="640">
        <v>4</v>
      </c>
      <c r="B10" s="648" t="s">
        <v>204</v>
      </c>
      <c r="C10" s="706">
        <v>181.31</v>
      </c>
      <c r="D10" s="706">
        <v>178.49</v>
      </c>
      <c r="E10" s="706">
        <v>0.79</v>
      </c>
      <c r="F10" s="698">
        <f t="shared" si="0"/>
        <v>182.1</v>
      </c>
      <c r="G10" s="707">
        <v>3439666.88</v>
      </c>
      <c r="H10" s="707">
        <v>3303354.32</v>
      </c>
      <c r="I10" s="707">
        <v>117326.8</v>
      </c>
      <c r="J10" s="700">
        <f t="shared" si="1"/>
        <v>3556993.6799999997</v>
      </c>
      <c r="K10" s="701">
        <f t="shared" si="2"/>
        <v>1627.7657331136736</v>
      </c>
      <c r="L10" s="702">
        <v>1768.27</v>
      </c>
      <c r="M10" s="708">
        <v>1439.17</v>
      </c>
      <c r="N10" s="709">
        <v>1559.1</v>
      </c>
      <c r="O10" s="710">
        <v>1739.95</v>
      </c>
    </row>
    <row r="11" spans="1:15" x14ac:dyDescent="0.2">
      <c r="A11" s="640">
        <v>5</v>
      </c>
      <c r="B11" s="648" t="s">
        <v>205</v>
      </c>
      <c r="C11" s="706">
        <v>1.78</v>
      </c>
      <c r="D11" s="706">
        <v>1.78</v>
      </c>
      <c r="E11" s="706"/>
      <c r="F11" s="698">
        <f t="shared" si="0"/>
        <v>1.78</v>
      </c>
      <c r="G11" s="707">
        <v>26793.22</v>
      </c>
      <c r="H11" s="707">
        <v>26390.3</v>
      </c>
      <c r="I11" s="707">
        <v>21.25</v>
      </c>
      <c r="J11" s="700">
        <f t="shared" si="1"/>
        <v>26814.47</v>
      </c>
      <c r="K11" s="701">
        <f t="shared" si="2"/>
        <v>1255.3590823970037</v>
      </c>
      <c r="L11" s="702">
        <v>1474.52</v>
      </c>
      <c r="M11" s="708">
        <v>1022.85</v>
      </c>
      <c r="N11" s="709">
        <v>1064.1099999999999</v>
      </c>
      <c r="O11" s="710">
        <v>1077.4100000000001</v>
      </c>
    </row>
    <row r="12" spans="1:15" x14ac:dyDescent="0.2">
      <c r="A12" s="640">
        <v>6</v>
      </c>
      <c r="B12" s="648" t="s">
        <v>206</v>
      </c>
      <c r="C12" s="706">
        <v>2.13</v>
      </c>
      <c r="D12" s="706">
        <v>2.13</v>
      </c>
      <c r="E12" s="706"/>
      <c r="F12" s="698">
        <f t="shared" si="0"/>
        <v>2.13</v>
      </c>
      <c r="G12" s="707">
        <v>35799.61</v>
      </c>
      <c r="H12" s="707">
        <v>35799.61</v>
      </c>
      <c r="I12" s="707"/>
      <c r="J12" s="700">
        <f t="shared" si="1"/>
        <v>35799.61</v>
      </c>
      <c r="K12" s="701">
        <f t="shared" si="2"/>
        <v>1400.6107198748043</v>
      </c>
      <c r="L12" s="702">
        <v>1633.56</v>
      </c>
      <c r="M12" s="708">
        <v>1260.93</v>
      </c>
      <c r="N12" s="709">
        <v>1318.71</v>
      </c>
      <c r="O12" s="710">
        <v>1416.74</v>
      </c>
    </row>
    <row r="13" spans="1:15" x14ac:dyDescent="0.2">
      <c r="A13" s="640">
        <v>7</v>
      </c>
      <c r="B13" s="641" t="s">
        <v>56</v>
      </c>
      <c r="C13" s="706">
        <v>95.16</v>
      </c>
      <c r="D13" s="706">
        <v>93.99</v>
      </c>
      <c r="E13" s="706">
        <v>0.98</v>
      </c>
      <c r="F13" s="698">
        <f t="shared" si="0"/>
        <v>96.14</v>
      </c>
      <c r="G13" s="707">
        <v>1290234.04</v>
      </c>
      <c r="H13" s="707">
        <v>1240769.28</v>
      </c>
      <c r="I13" s="707">
        <v>195545.06</v>
      </c>
      <c r="J13" s="700">
        <f t="shared" si="1"/>
        <v>1485779.1</v>
      </c>
      <c r="K13" s="701">
        <f t="shared" si="2"/>
        <v>1287.860671936759</v>
      </c>
      <c r="L13" s="702">
        <v>1725.27</v>
      </c>
      <c r="M13" s="708">
        <v>987.33</v>
      </c>
      <c r="N13" s="709">
        <v>1140.4100000000001</v>
      </c>
      <c r="O13" s="710">
        <v>1408.17</v>
      </c>
    </row>
    <row r="14" spans="1:15" x14ac:dyDescent="0.2">
      <c r="A14" s="640"/>
      <c r="B14" s="648" t="s">
        <v>265</v>
      </c>
      <c r="C14" s="711"/>
      <c r="D14" s="711"/>
      <c r="E14" s="711"/>
      <c r="F14" s="712">
        <f t="shared" si="0"/>
        <v>0</v>
      </c>
      <c r="G14" s="713"/>
      <c r="H14" s="713"/>
      <c r="I14" s="713"/>
      <c r="J14" s="714"/>
      <c r="K14" s="701"/>
      <c r="L14" s="702"/>
      <c r="M14" s="708"/>
      <c r="N14" s="709"/>
      <c r="O14" s="710"/>
    </row>
    <row r="15" spans="1:15" x14ac:dyDescent="0.2">
      <c r="A15" s="640">
        <v>8</v>
      </c>
      <c r="B15" s="648" t="s">
        <v>60</v>
      </c>
      <c r="C15" s="706">
        <v>26.7</v>
      </c>
      <c r="D15" s="706">
        <v>26.7</v>
      </c>
      <c r="E15" s="706"/>
      <c r="F15" s="698">
        <f t="shared" si="0"/>
        <v>26.7</v>
      </c>
      <c r="G15" s="707">
        <v>373930.46</v>
      </c>
      <c r="H15" s="707">
        <v>368537.46</v>
      </c>
      <c r="I15" s="707">
        <v>167577.69</v>
      </c>
      <c r="J15" s="700">
        <f t="shared" ref="J15:J21" si="3">G15+I15</f>
        <v>541508.15</v>
      </c>
      <c r="K15" s="701">
        <f t="shared" si="2"/>
        <v>1690.1003433208491</v>
      </c>
      <c r="L15" s="702">
        <v>1972.24</v>
      </c>
      <c r="M15" s="708">
        <v>1171.5899999999999</v>
      </c>
      <c r="N15" s="709">
        <v>1702.25</v>
      </c>
      <c r="O15" s="710">
        <v>1862.5</v>
      </c>
    </row>
    <row r="16" spans="1:15" x14ac:dyDescent="0.2">
      <c r="A16" s="640">
        <v>9</v>
      </c>
      <c r="B16" s="641" t="s">
        <v>245</v>
      </c>
      <c r="C16" s="698">
        <v>317.39</v>
      </c>
      <c r="D16" s="698">
        <v>311.93</v>
      </c>
      <c r="E16" s="698">
        <v>28.75</v>
      </c>
      <c r="F16" s="698">
        <f t="shared" si="0"/>
        <v>346.14</v>
      </c>
      <c r="G16" s="699">
        <v>5232153.92</v>
      </c>
      <c r="H16" s="699">
        <v>4997136.5</v>
      </c>
      <c r="I16" s="699">
        <v>729616.23</v>
      </c>
      <c r="J16" s="700">
        <f t="shared" si="3"/>
        <v>5961770.1500000004</v>
      </c>
      <c r="K16" s="701">
        <f t="shared" si="2"/>
        <v>1435.2983739719959</v>
      </c>
      <c r="L16" s="702">
        <v>1816.13</v>
      </c>
      <c r="M16" s="708">
        <v>1063.31</v>
      </c>
      <c r="N16" s="709">
        <v>1329.38</v>
      </c>
      <c r="O16" s="710">
        <v>1584.04</v>
      </c>
    </row>
    <row r="17" spans="1:15" x14ac:dyDescent="0.2">
      <c r="A17" s="640">
        <v>10</v>
      </c>
      <c r="B17" s="648" t="s">
        <v>207</v>
      </c>
      <c r="C17" s="706">
        <v>59.9</v>
      </c>
      <c r="D17" s="706">
        <v>58.36</v>
      </c>
      <c r="E17" s="706">
        <v>7.5</v>
      </c>
      <c r="F17" s="698">
        <f t="shared" si="0"/>
        <v>67.400000000000006</v>
      </c>
      <c r="G17" s="707">
        <v>1071480.8600000001</v>
      </c>
      <c r="H17" s="707">
        <v>1033222.25</v>
      </c>
      <c r="I17" s="707">
        <v>259362.13</v>
      </c>
      <c r="J17" s="700">
        <f t="shared" si="3"/>
        <v>1330842.9900000002</v>
      </c>
      <c r="K17" s="701">
        <f t="shared" si="2"/>
        <v>1645.4537462908013</v>
      </c>
      <c r="L17" s="702">
        <v>2200.2399999999998</v>
      </c>
      <c r="M17" s="708">
        <v>1301.3320000000001</v>
      </c>
      <c r="N17" s="709">
        <v>1500.33</v>
      </c>
      <c r="O17" s="710">
        <v>1924.33</v>
      </c>
    </row>
    <row r="18" spans="1:15" x14ac:dyDescent="0.2">
      <c r="A18" s="640">
        <v>11</v>
      </c>
      <c r="B18" s="648" t="s">
        <v>160</v>
      </c>
      <c r="C18" s="706">
        <v>156.55000000000001</v>
      </c>
      <c r="D18" s="706">
        <v>156.54</v>
      </c>
      <c r="E18" s="706">
        <v>5.96</v>
      </c>
      <c r="F18" s="698">
        <f t="shared" si="0"/>
        <v>162.51000000000002</v>
      </c>
      <c r="G18" s="707">
        <v>2584945.46</v>
      </c>
      <c r="H18" s="707">
        <v>2524741.89</v>
      </c>
      <c r="I18" s="707">
        <v>231171</v>
      </c>
      <c r="J18" s="700">
        <f t="shared" si="3"/>
        <v>2816116.46</v>
      </c>
      <c r="K18" s="701">
        <f t="shared" si="2"/>
        <v>1444.0734211228025</v>
      </c>
      <c r="L18" s="702">
        <v>1929.4</v>
      </c>
      <c r="M18" s="708">
        <v>1149.6600000000001</v>
      </c>
      <c r="N18" s="709">
        <v>1370.28</v>
      </c>
      <c r="O18" s="710">
        <v>1644.81</v>
      </c>
    </row>
    <row r="19" spans="1:15" x14ac:dyDescent="0.2">
      <c r="A19" s="640">
        <v>12</v>
      </c>
      <c r="B19" s="648" t="s">
        <v>148</v>
      </c>
      <c r="C19" s="706">
        <v>100.93</v>
      </c>
      <c r="D19" s="706">
        <v>97.02</v>
      </c>
      <c r="E19" s="706">
        <v>15.29</v>
      </c>
      <c r="F19" s="698">
        <f t="shared" si="0"/>
        <v>116.22</v>
      </c>
      <c r="G19" s="707">
        <v>1575727.6</v>
      </c>
      <c r="H19" s="707">
        <v>1439172.36</v>
      </c>
      <c r="I19" s="707">
        <v>239083.1</v>
      </c>
      <c r="J19" s="700">
        <f t="shared" si="3"/>
        <v>1814810.7000000002</v>
      </c>
      <c r="K19" s="701">
        <f t="shared" si="2"/>
        <v>1301.2753828945106</v>
      </c>
      <c r="L19" s="702">
        <v>1540.53</v>
      </c>
      <c r="M19" s="708">
        <v>864.19</v>
      </c>
      <c r="N19" s="709">
        <v>1091.04</v>
      </c>
      <c r="O19" s="710">
        <v>1402.81</v>
      </c>
    </row>
    <row r="20" spans="1:15" x14ac:dyDescent="0.2">
      <c r="A20" s="640">
        <v>13</v>
      </c>
      <c r="B20" s="641" t="s">
        <v>242</v>
      </c>
      <c r="C20" s="706">
        <v>117.23</v>
      </c>
      <c r="D20" s="706">
        <v>105.62</v>
      </c>
      <c r="E20" s="706">
        <v>3.6</v>
      </c>
      <c r="F20" s="698">
        <f t="shared" si="0"/>
        <v>120.83</v>
      </c>
      <c r="G20" s="707">
        <v>2131692.7400000002</v>
      </c>
      <c r="H20" s="707">
        <v>1824050.41</v>
      </c>
      <c r="I20" s="707">
        <v>145772.62</v>
      </c>
      <c r="J20" s="700">
        <f t="shared" si="3"/>
        <v>2277465.3600000003</v>
      </c>
      <c r="K20" s="701">
        <f t="shared" si="2"/>
        <v>1570.7090954233224</v>
      </c>
      <c r="L20" s="702">
        <v>1852.1</v>
      </c>
      <c r="M20" s="708">
        <v>1175.67</v>
      </c>
      <c r="N20" s="709">
        <v>1467.15</v>
      </c>
      <c r="O20" s="710">
        <v>1789.08</v>
      </c>
    </row>
    <row r="21" spans="1:15" ht="31.5" x14ac:dyDescent="0.2">
      <c r="A21" s="640">
        <v>14</v>
      </c>
      <c r="B21" s="641" t="s">
        <v>57</v>
      </c>
      <c r="C21" s="706">
        <v>134.72</v>
      </c>
      <c r="D21" s="706">
        <v>134.72</v>
      </c>
      <c r="E21" s="706">
        <v>2.33</v>
      </c>
      <c r="F21" s="698">
        <f t="shared" si="0"/>
        <v>137.05000000000001</v>
      </c>
      <c r="G21" s="707">
        <v>1269540.22</v>
      </c>
      <c r="H21" s="707">
        <v>1269140.22</v>
      </c>
      <c r="I21" s="707">
        <v>36455.93</v>
      </c>
      <c r="J21" s="700">
        <f t="shared" si="3"/>
        <v>1305996.1499999999</v>
      </c>
      <c r="K21" s="701">
        <f t="shared" si="2"/>
        <v>794.11172929587735</v>
      </c>
      <c r="L21" s="702">
        <v>979.09</v>
      </c>
      <c r="M21" s="708">
        <v>688.03</v>
      </c>
      <c r="N21" s="709">
        <v>754.39</v>
      </c>
      <c r="O21" s="710">
        <v>906.38</v>
      </c>
    </row>
    <row r="22" spans="1:15" ht="47.25" x14ac:dyDescent="0.2">
      <c r="A22" s="640">
        <v>15</v>
      </c>
      <c r="B22" s="641" t="s">
        <v>283</v>
      </c>
      <c r="C22" s="698">
        <f>SUM(C23:C26)</f>
        <v>0</v>
      </c>
      <c r="D22" s="698">
        <f>SUM(D23:D26)</f>
        <v>0</v>
      </c>
      <c r="E22" s="698">
        <f>SUM(E23:E26)</f>
        <v>0</v>
      </c>
      <c r="F22" s="698">
        <f>SUM(F27:F27)</f>
        <v>0</v>
      </c>
      <c r="G22" s="699">
        <f>SUM(G23:G26)</f>
        <v>0</v>
      </c>
      <c r="H22" s="699">
        <f>SUM(H23:H26)</f>
        <v>0</v>
      </c>
      <c r="I22" s="699">
        <f>SUM(I23:I26)</f>
        <v>0</v>
      </c>
      <c r="J22" s="700">
        <f>SUM(J23:J26)</f>
        <v>0</v>
      </c>
      <c r="K22" s="701"/>
      <c r="L22" s="702"/>
      <c r="M22" s="715" t="s">
        <v>276</v>
      </c>
      <c r="N22" s="716" t="s">
        <v>276</v>
      </c>
      <c r="O22" s="717" t="s">
        <v>276</v>
      </c>
    </row>
    <row r="23" spans="1:15" x14ac:dyDescent="0.2">
      <c r="A23" s="640" t="s">
        <v>243</v>
      </c>
      <c r="B23" s="672"/>
      <c r="C23" s="706"/>
      <c r="D23" s="706"/>
      <c r="E23" s="706"/>
      <c r="F23" s="698">
        <f t="shared" ref="F23:F29" si="4">C23+E23</f>
        <v>0</v>
      </c>
      <c r="G23" s="707"/>
      <c r="H23" s="707"/>
      <c r="I23" s="707"/>
      <c r="J23" s="700">
        <f>G23+I23</f>
        <v>0</v>
      </c>
      <c r="K23" s="701"/>
      <c r="L23" s="702"/>
      <c r="M23" s="715" t="s">
        <v>276</v>
      </c>
      <c r="N23" s="716" t="s">
        <v>276</v>
      </c>
      <c r="O23" s="717" t="s">
        <v>276</v>
      </c>
    </row>
    <row r="24" spans="1:15" x14ac:dyDescent="0.2">
      <c r="A24" s="640" t="s">
        <v>349</v>
      </c>
      <c r="B24" s="672"/>
      <c r="C24" s="706"/>
      <c r="D24" s="706"/>
      <c r="E24" s="706"/>
      <c r="F24" s="698">
        <f t="shared" si="4"/>
        <v>0</v>
      </c>
      <c r="G24" s="707"/>
      <c r="H24" s="707"/>
      <c r="I24" s="707"/>
      <c r="J24" s="700">
        <f>G24+I24</f>
        <v>0</v>
      </c>
      <c r="K24" s="701"/>
      <c r="L24" s="702"/>
      <c r="M24" s="715" t="s">
        <v>276</v>
      </c>
      <c r="N24" s="716" t="s">
        <v>276</v>
      </c>
      <c r="O24" s="717" t="s">
        <v>276</v>
      </c>
    </row>
    <row r="25" spans="1:15" x14ac:dyDescent="0.2">
      <c r="A25" s="640" t="s">
        <v>350</v>
      </c>
      <c r="B25" s="672"/>
      <c r="C25" s="706"/>
      <c r="D25" s="706"/>
      <c r="E25" s="706"/>
      <c r="F25" s="698">
        <f t="shared" si="4"/>
        <v>0</v>
      </c>
      <c r="G25" s="707"/>
      <c r="H25" s="707"/>
      <c r="I25" s="707"/>
      <c r="J25" s="700">
        <f>G25+I25</f>
        <v>0</v>
      </c>
      <c r="K25" s="701"/>
      <c r="L25" s="702"/>
      <c r="M25" s="715" t="s">
        <v>276</v>
      </c>
      <c r="N25" s="716" t="s">
        <v>276</v>
      </c>
      <c r="O25" s="717" t="s">
        <v>276</v>
      </c>
    </row>
    <row r="26" spans="1:15" ht="16.5" customHeight="1" x14ac:dyDescent="0.2">
      <c r="A26" s="640" t="s">
        <v>351</v>
      </c>
      <c r="B26" s="672"/>
      <c r="C26" s="706"/>
      <c r="D26" s="706"/>
      <c r="E26" s="706"/>
      <c r="F26" s="698">
        <f t="shared" si="4"/>
        <v>0</v>
      </c>
      <c r="G26" s="707"/>
      <c r="H26" s="707"/>
      <c r="I26" s="707"/>
      <c r="J26" s="700">
        <f>G26+I26</f>
        <v>0</v>
      </c>
      <c r="K26" s="701"/>
      <c r="L26" s="702"/>
      <c r="M26" s="715" t="s">
        <v>276</v>
      </c>
      <c r="N26" s="716" t="s">
        <v>276</v>
      </c>
      <c r="O26" s="717" t="s">
        <v>276</v>
      </c>
    </row>
    <row r="27" spans="1:15" x14ac:dyDescent="0.2">
      <c r="A27" s="640"/>
      <c r="B27" s="648"/>
      <c r="C27" s="711"/>
      <c r="D27" s="711"/>
      <c r="E27" s="711"/>
      <c r="F27" s="712">
        <f t="shared" si="4"/>
        <v>0</v>
      </c>
      <c r="G27" s="713"/>
      <c r="H27" s="713"/>
      <c r="I27" s="713"/>
      <c r="J27" s="714"/>
      <c r="K27" s="701"/>
      <c r="L27" s="702"/>
      <c r="M27" s="718"/>
      <c r="N27" s="709"/>
      <c r="O27" s="719"/>
    </row>
    <row r="28" spans="1:15" x14ac:dyDescent="0.2">
      <c r="A28" s="640">
        <v>16</v>
      </c>
      <c r="B28" s="641" t="s">
        <v>58</v>
      </c>
      <c r="C28" s="706">
        <v>112.26</v>
      </c>
      <c r="D28" s="706">
        <v>112.26</v>
      </c>
      <c r="E28" s="706">
        <v>6.34</v>
      </c>
      <c r="F28" s="698">
        <f t="shared" si="4"/>
        <v>118.60000000000001</v>
      </c>
      <c r="G28" s="707">
        <v>1315685.1200000001</v>
      </c>
      <c r="H28" s="707">
        <v>1315685.1200000001</v>
      </c>
      <c r="I28" s="707">
        <v>310421.96999999997</v>
      </c>
      <c r="J28" s="700">
        <f>G28+I28</f>
        <v>1626107.09</v>
      </c>
      <c r="K28" s="701">
        <f t="shared" si="2"/>
        <v>1142.5710300730748</v>
      </c>
      <c r="L28" s="702">
        <v>1223.0899999999999</v>
      </c>
      <c r="M28" s="708">
        <v>797.75</v>
      </c>
      <c r="N28" s="709">
        <v>1024.22</v>
      </c>
      <c r="O28" s="710">
        <v>1345.08</v>
      </c>
    </row>
    <row r="29" spans="1:15" x14ac:dyDescent="0.2">
      <c r="A29" s="640">
        <v>17</v>
      </c>
      <c r="B29" s="641" t="s">
        <v>59</v>
      </c>
      <c r="C29" s="706"/>
      <c r="D29" s="706"/>
      <c r="E29" s="706">
        <v>31.38</v>
      </c>
      <c r="F29" s="698">
        <f t="shared" si="4"/>
        <v>31.38</v>
      </c>
      <c r="G29" s="707"/>
      <c r="H29" s="707"/>
      <c r="I29" s="707">
        <v>336818.54</v>
      </c>
      <c r="J29" s="700">
        <f>G29+I29</f>
        <v>336818.54</v>
      </c>
      <c r="K29" s="701">
        <f t="shared" si="2"/>
        <v>894.46181219460368</v>
      </c>
      <c r="L29" s="702">
        <v>1035.07</v>
      </c>
      <c r="M29" s="708">
        <v>737.73</v>
      </c>
      <c r="N29" s="709">
        <v>918</v>
      </c>
      <c r="O29" s="710">
        <v>1068.42</v>
      </c>
    </row>
    <row r="30" spans="1:15" ht="16.5" thickBot="1" x14ac:dyDescent="0.25">
      <c r="A30" s="676">
        <v>18</v>
      </c>
      <c r="B30" s="677" t="s">
        <v>284</v>
      </c>
      <c r="C30" s="720">
        <f t="shared" ref="C30:J30" si="5">C7+C13+C16+C20+C21+C28+C29</f>
        <v>1084.97</v>
      </c>
      <c r="D30" s="720">
        <f t="shared" si="5"/>
        <v>1062.1500000000001</v>
      </c>
      <c r="E30" s="720">
        <v>74.58</v>
      </c>
      <c r="F30" s="720">
        <f t="shared" si="5"/>
        <v>1159.54</v>
      </c>
      <c r="G30" s="721">
        <f t="shared" si="5"/>
        <v>17958062</v>
      </c>
      <c r="H30" s="721">
        <f t="shared" si="5"/>
        <v>17042152.170000002</v>
      </c>
      <c r="I30" s="721">
        <f t="shared" si="5"/>
        <v>2021831.67</v>
      </c>
      <c r="J30" s="722">
        <f t="shared" si="5"/>
        <v>19979893.669999998</v>
      </c>
      <c r="K30" s="701">
        <f t="shared" si="2"/>
        <v>1435.9066001747817</v>
      </c>
      <c r="L30" s="723">
        <v>1899.48</v>
      </c>
      <c r="M30" s="724">
        <v>998.33</v>
      </c>
      <c r="N30" s="725">
        <v>1367.27</v>
      </c>
      <c r="O30" s="726">
        <v>1705.5</v>
      </c>
    </row>
    <row r="31" spans="1:15" x14ac:dyDescent="0.2">
      <c r="A31" s="681"/>
      <c r="B31" s="681"/>
      <c r="C31" s="682"/>
      <c r="D31" s="681"/>
      <c r="E31" s="681"/>
      <c r="F31" s="682"/>
      <c r="G31" s="682"/>
      <c r="H31" s="682"/>
      <c r="I31" s="682"/>
      <c r="J31" s="682"/>
      <c r="L31" s="632"/>
      <c r="M31" s="632"/>
      <c r="N31" s="632"/>
      <c r="O31" s="632"/>
    </row>
    <row r="32" spans="1:15" x14ac:dyDescent="0.25">
      <c r="A32" s="942" t="s">
        <v>10</v>
      </c>
      <c r="B32" s="943"/>
      <c r="C32" s="943"/>
      <c r="D32" s="943"/>
      <c r="E32" s="943"/>
      <c r="F32" s="943"/>
      <c r="G32" s="943"/>
      <c r="H32" s="943"/>
      <c r="I32" s="943"/>
      <c r="J32" s="960"/>
      <c r="L32" s="632"/>
      <c r="M32" s="632"/>
      <c r="N32" s="632"/>
      <c r="O32" s="632"/>
    </row>
    <row r="33" spans="1:15" x14ac:dyDescent="0.25">
      <c r="A33" s="944" t="s">
        <v>786</v>
      </c>
      <c r="B33" s="945"/>
      <c r="C33" s="945"/>
      <c r="D33" s="945"/>
      <c r="E33" s="945"/>
      <c r="F33" s="945"/>
      <c r="G33" s="945"/>
      <c r="H33" s="945"/>
      <c r="I33" s="945"/>
      <c r="J33" s="946"/>
      <c r="L33" s="632"/>
      <c r="M33" s="727" t="s">
        <v>900</v>
      </c>
      <c r="N33" s="632"/>
      <c r="O33" s="632"/>
    </row>
    <row r="34" spans="1:15" ht="50.25" customHeight="1" x14ac:dyDescent="0.2">
      <c r="B34" s="947" t="s">
        <v>972</v>
      </c>
      <c r="C34" s="947"/>
      <c r="D34" s="947"/>
      <c r="E34" s="947"/>
      <c r="F34" s="947"/>
      <c r="G34" s="947"/>
      <c r="H34" s="947"/>
      <c r="I34" s="947"/>
      <c r="J34" s="947"/>
      <c r="K34" s="808"/>
      <c r="L34" s="632"/>
      <c r="M34" s="632"/>
      <c r="N34" s="808"/>
      <c r="O34" s="632"/>
    </row>
    <row r="35" spans="1:15" x14ac:dyDescent="0.2">
      <c r="B35" s="687" t="s">
        <v>676</v>
      </c>
      <c r="C35" s="688"/>
      <c r="D35" s="688"/>
      <c r="E35" s="688"/>
      <c r="F35" s="688"/>
      <c r="G35" s="688"/>
      <c r="H35" s="688"/>
      <c r="I35" s="688"/>
      <c r="J35" s="688"/>
      <c r="L35" s="632"/>
      <c r="M35" s="632"/>
      <c r="N35" s="632"/>
      <c r="O35" s="632"/>
    </row>
    <row r="36" spans="1:15" x14ac:dyDescent="0.2">
      <c r="B36" s="687" t="s">
        <v>677</v>
      </c>
      <c r="C36" s="688"/>
      <c r="D36" s="688"/>
      <c r="E36" s="688"/>
      <c r="F36" s="688"/>
      <c r="G36" s="688"/>
      <c r="H36" s="688"/>
      <c r="I36" s="688"/>
      <c r="J36" s="688"/>
    </row>
    <row r="37" spans="1:15" x14ac:dyDescent="0.2">
      <c r="B37" s="687" t="s">
        <v>678</v>
      </c>
      <c r="C37" s="688"/>
      <c r="D37" s="688"/>
      <c r="E37" s="688"/>
      <c r="F37" s="688"/>
      <c r="G37" s="688"/>
      <c r="H37" s="688"/>
      <c r="I37" s="688"/>
      <c r="J37" s="688"/>
    </row>
  </sheetData>
  <mergeCells count="20">
    <mergeCell ref="A32:J32"/>
    <mergeCell ref="A33:J33"/>
    <mergeCell ref="B34:J34"/>
    <mergeCell ref="L3:L5"/>
    <mergeCell ref="M3:M5"/>
    <mergeCell ref="N3:N5"/>
    <mergeCell ref="O3:O5"/>
    <mergeCell ref="C4:C5"/>
    <mergeCell ref="E4:E5"/>
    <mergeCell ref="F4:F5"/>
    <mergeCell ref="A1:K1"/>
    <mergeCell ref="A2:K2"/>
    <mergeCell ref="A3:A5"/>
    <mergeCell ref="B3:B5"/>
    <mergeCell ref="C3:F3"/>
    <mergeCell ref="G3:G5"/>
    <mergeCell ref="H3:H4"/>
    <mergeCell ref="I3:I5"/>
    <mergeCell ref="J3:J5"/>
    <mergeCell ref="K3:K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G12"/>
  <sheetViews>
    <sheetView zoomScale="90" zoomScaleNormal="90" workbookViewId="0">
      <pane xSplit="2" ySplit="4" topLeftCell="C5" activePane="bottomRight" state="frozen"/>
      <selection pane="topRight" activeCell="C1" sqref="C1"/>
      <selection pane="bottomLeft" activeCell="A7" sqref="A7"/>
      <selection pane="bottomRight" activeCell="F12" sqref="F12"/>
    </sheetView>
  </sheetViews>
  <sheetFormatPr defaultColWidth="9.140625" defaultRowHeight="15.75" x14ac:dyDescent="0.25"/>
  <cols>
    <col min="1" max="1" width="9.140625" style="162"/>
    <col min="2" max="2" width="69.7109375" style="162" customWidth="1"/>
    <col min="3" max="3" width="18" style="162" bestFit="1" customWidth="1"/>
    <col min="4" max="4" width="20.28515625" style="162" bestFit="1" customWidth="1"/>
    <col min="5" max="5" width="26.42578125" style="162" customWidth="1"/>
    <col min="6" max="6" width="15.42578125" style="162" customWidth="1"/>
    <col min="7" max="7" width="12" style="162" customWidth="1"/>
    <col min="8" max="16384" width="9.140625" style="162"/>
  </cols>
  <sheetData>
    <row r="1" spans="1:7" ht="39.75" customHeight="1" thickBot="1" x14ac:dyDescent="0.3">
      <c r="A1" s="963" t="s">
        <v>1201</v>
      </c>
      <c r="B1" s="964"/>
      <c r="C1" s="964"/>
      <c r="D1" s="964"/>
      <c r="E1" s="965"/>
    </row>
    <row r="2" spans="1:7" ht="44.25" customHeight="1" thickBot="1" x14ac:dyDescent="0.3">
      <c r="A2" s="966" t="s">
        <v>1298</v>
      </c>
      <c r="B2" s="967"/>
      <c r="C2" s="967"/>
      <c r="D2" s="967"/>
      <c r="E2" s="968"/>
    </row>
    <row r="3" spans="1:7" ht="65.25" customHeight="1" x14ac:dyDescent="0.25">
      <c r="A3" s="438" t="s">
        <v>174</v>
      </c>
      <c r="B3" s="439" t="s">
        <v>290</v>
      </c>
      <c r="C3" s="440" t="s">
        <v>876</v>
      </c>
      <c r="D3" s="440" t="s">
        <v>916</v>
      </c>
      <c r="E3" s="441" t="s">
        <v>733</v>
      </c>
    </row>
    <row r="4" spans="1:7" ht="26.25" customHeight="1" x14ac:dyDescent="0.25">
      <c r="A4" s="442"/>
      <c r="B4" s="437"/>
      <c r="C4" s="436" t="s">
        <v>248</v>
      </c>
      <c r="D4" s="436" t="s">
        <v>249</v>
      </c>
      <c r="E4" s="443" t="s">
        <v>875</v>
      </c>
    </row>
    <row r="5" spans="1:7" ht="35.25" customHeight="1" thickBot="1" x14ac:dyDescent="0.3">
      <c r="A5" s="447">
        <v>1</v>
      </c>
      <c r="B5" s="448" t="s">
        <v>1021</v>
      </c>
      <c r="C5" s="449">
        <v>4374659</v>
      </c>
      <c r="D5" s="449">
        <v>384913.25</v>
      </c>
      <c r="E5" s="450">
        <f>C5+D5</f>
        <v>4759572.25</v>
      </c>
      <c r="F5" s="461"/>
      <c r="G5" s="457"/>
    </row>
    <row r="6" spans="1:7" ht="30.75" customHeight="1" thickTop="1" x14ac:dyDescent="0.25">
      <c r="A6" s="445">
        <v>2</v>
      </c>
      <c r="B6" s="446" t="s">
        <v>1202</v>
      </c>
      <c r="C6" s="453">
        <v>5058</v>
      </c>
      <c r="D6" s="453">
        <v>451</v>
      </c>
      <c r="E6" s="454">
        <f>C6+D6</f>
        <v>5509</v>
      </c>
      <c r="F6" s="451"/>
    </row>
    <row r="7" spans="1:7" ht="31.5" customHeight="1" thickBot="1" x14ac:dyDescent="0.3">
      <c r="A7" s="290">
        <v>3</v>
      </c>
      <c r="B7" s="444" t="s">
        <v>355</v>
      </c>
      <c r="C7" s="452">
        <f>IF(C6=0,0,+C5/C6)</f>
        <v>864.89897192566229</v>
      </c>
      <c r="D7" s="452">
        <f t="shared" ref="D7:E7" si="0">IF(D6=0,0,+D5/D6)</f>
        <v>853.46618625277165</v>
      </c>
      <c r="E7" s="455">
        <f t="shared" si="0"/>
        <v>863.96301506625525</v>
      </c>
    </row>
    <row r="9" spans="1:7" x14ac:dyDescent="0.25">
      <c r="A9" s="456" t="s">
        <v>894</v>
      </c>
    </row>
    <row r="10" spans="1:7" x14ac:dyDescent="0.25">
      <c r="A10" s="162" t="s">
        <v>895</v>
      </c>
    </row>
    <row r="12" spans="1:7" x14ac:dyDescent="0.25">
      <c r="A12" s="969" t="s">
        <v>911</v>
      </c>
      <c r="B12" s="969"/>
    </row>
  </sheetData>
  <mergeCells count="3">
    <mergeCell ref="A1:E1"/>
    <mergeCell ref="A2:E2"/>
    <mergeCell ref="A12:B12"/>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I15"/>
  <sheetViews>
    <sheetView zoomScale="90" zoomScaleNormal="90" workbookViewId="0">
      <pane xSplit="2" ySplit="5" topLeftCell="C6" activePane="bottomRight" state="frozen"/>
      <selection pane="topRight" activeCell="C1" sqref="C1"/>
      <selection pane="bottomLeft" activeCell="A6" sqref="A6"/>
      <selection pane="bottomRight" activeCell="K20" sqref="K20"/>
    </sheetView>
  </sheetViews>
  <sheetFormatPr defaultColWidth="9.140625" defaultRowHeight="15.75" x14ac:dyDescent="0.2"/>
  <cols>
    <col min="1" max="1" width="8.140625" style="758" customWidth="1"/>
    <col min="2" max="2" width="93.140625" style="778" customWidth="1"/>
    <col min="3" max="3" width="23" style="758" bestFit="1" customWidth="1"/>
    <col min="4" max="4" width="17.140625" style="758" customWidth="1"/>
    <col min="5" max="5" width="23" style="758" bestFit="1" customWidth="1"/>
    <col min="6" max="6" width="16.42578125" style="758" bestFit="1" customWidth="1"/>
    <col min="7" max="7" width="7.5703125" style="796" customWidth="1"/>
    <col min="8" max="16384" width="9.140625" style="758"/>
  </cols>
  <sheetData>
    <row r="1" spans="1:9" ht="50.1" customHeight="1" thickBot="1" x14ac:dyDescent="0.25">
      <c r="A1" s="976" t="s">
        <v>1282</v>
      </c>
      <c r="B1" s="977"/>
      <c r="C1" s="977"/>
      <c r="D1" s="977"/>
      <c r="E1" s="977"/>
      <c r="F1" s="978"/>
      <c r="G1" s="794"/>
      <c r="H1" s="757"/>
    </row>
    <row r="2" spans="1:9" ht="36.75" customHeight="1" x14ac:dyDescent="0.2">
      <c r="A2" s="979" t="s">
        <v>1294</v>
      </c>
      <c r="B2" s="980"/>
      <c r="C2" s="981" t="s">
        <v>1283</v>
      </c>
      <c r="D2" s="981"/>
      <c r="E2" s="981"/>
      <c r="F2" s="982"/>
      <c r="G2" s="795"/>
    </row>
    <row r="3" spans="1:9" x14ac:dyDescent="0.2">
      <c r="A3" s="983" t="s">
        <v>174</v>
      </c>
      <c r="B3" s="985" t="s">
        <v>290</v>
      </c>
      <c r="C3" s="987">
        <v>2020</v>
      </c>
      <c r="D3" s="988"/>
      <c r="E3" s="989">
        <v>2021</v>
      </c>
      <c r="F3" s="990"/>
      <c r="G3" s="795"/>
    </row>
    <row r="4" spans="1:9" ht="69" customHeight="1" x14ac:dyDescent="0.2">
      <c r="A4" s="984"/>
      <c r="B4" s="986"/>
      <c r="C4" s="759" t="s">
        <v>698</v>
      </c>
      <c r="D4" s="759" t="s">
        <v>1284</v>
      </c>
      <c r="E4" s="759" t="s">
        <v>698</v>
      </c>
      <c r="F4" s="743" t="s">
        <v>1285</v>
      </c>
      <c r="G4" s="795"/>
    </row>
    <row r="5" spans="1:9" x14ac:dyDescent="0.2">
      <c r="A5" s="760"/>
      <c r="B5" s="761"/>
      <c r="C5" s="729" t="s">
        <v>248</v>
      </c>
      <c r="D5" s="729" t="s">
        <v>249</v>
      </c>
      <c r="E5" s="762" t="s">
        <v>250</v>
      </c>
      <c r="F5" s="763" t="s">
        <v>257</v>
      </c>
      <c r="G5" s="795"/>
    </row>
    <row r="6" spans="1:9" ht="38.25" customHeight="1" x14ac:dyDescent="0.2">
      <c r="A6" s="728">
        <v>1</v>
      </c>
      <c r="B6" s="764" t="s">
        <v>1286</v>
      </c>
      <c r="C6" s="765">
        <v>467290</v>
      </c>
      <c r="D6" s="766" t="s">
        <v>276</v>
      </c>
      <c r="E6" s="765">
        <v>390650</v>
      </c>
      <c r="F6" s="767" t="s">
        <v>276</v>
      </c>
      <c r="G6" s="795"/>
      <c r="I6" s="779"/>
    </row>
    <row r="7" spans="1:9" ht="38.25" customHeight="1" x14ac:dyDescent="0.2">
      <c r="A7" s="728">
        <f>A6+1</f>
        <v>2</v>
      </c>
      <c r="B7" s="764" t="s">
        <v>1287</v>
      </c>
      <c r="C7" s="766" t="s">
        <v>276</v>
      </c>
      <c r="D7" s="731">
        <v>2707</v>
      </c>
      <c r="E7" s="766" t="s">
        <v>276</v>
      </c>
      <c r="F7" s="768">
        <v>2179</v>
      </c>
      <c r="G7" s="795"/>
    </row>
    <row r="8" spans="1:9" ht="38.25" customHeight="1" x14ac:dyDescent="0.2">
      <c r="A8" s="728">
        <f>A7+1</f>
        <v>3</v>
      </c>
      <c r="B8" s="764" t="s">
        <v>1288</v>
      </c>
      <c r="C8" s="766" t="s">
        <v>276</v>
      </c>
      <c r="D8" s="731">
        <v>382</v>
      </c>
      <c r="E8" s="766" t="s">
        <v>276</v>
      </c>
      <c r="F8" s="768">
        <v>305</v>
      </c>
      <c r="G8" s="795"/>
    </row>
    <row r="9" spans="1:9" ht="35.25" customHeight="1" x14ac:dyDescent="0.2">
      <c r="A9" s="728">
        <f>A8+1</f>
        <v>4</v>
      </c>
      <c r="B9" s="769" t="s">
        <v>655</v>
      </c>
      <c r="C9" s="765">
        <v>399423.97</v>
      </c>
      <c r="D9" s="766" t="s">
        <v>276</v>
      </c>
      <c r="E9" s="770">
        <f>+C11</f>
        <v>432903.97</v>
      </c>
      <c r="F9" s="767" t="s">
        <v>276</v>
      </c>
      <c r="G9" s="795"/>
    </row>
    <row r="10" spans="1:9" ht="37.5" customHeight="1" x14ac:dyDescent="0.2">
      <c r="A10" s="728">
        <f>A9+1</f>
        <v>5</v>
      </c>
      <c r="B10" s="769" t="s">
        <v>1289</v>
      </c>
      <c r="C10" s="765">
        <v>500770</v>
      </c>
      <c r="D10" s="766" t="s">
        <v>276</v>
      </c>
      <c r="E10" s="771">
        <v>267669</v>
      </c>
      <c r="F10" s="767" t="s">
        <v>276</v>
      </c>
      <c r="G10" s="795"/>
      <c r="H10" s="779"/>
      <c r="I10" s="779"/>
    </row>
    <row r="11" spans="1:9" ht="33" customHeight="1" x14ac:dyDescent="0.2">
      <c r="A11" s="728">
        <v>6</v>
      </c>
      <c r="B11" s="769" t="s">
        <v>215</v>
      </c>
      <c r="C11" s="772">
        <f>+C9+C10-C6</f>
        <v>432903.97</v>
      </c>
      <c r="D11" s="766" t="s">
        <v>276</v>
      </c>
      <c r="E11" s="770">
        <f>+E9+E10-E6</f>
        <v>309922.96999999997</v>
      </c>
      <c r="F11" s="767" t="s">
        <v>276</v>
      </c>
      <c r="G11" s="795"/>
    </row>
    <row r="12" spans="1:9" ht="36" customHeight="1" thickBot="1" x14ac:dyDescent="0.25">
      <c r="A12" s="730">
        <v>7</v>
      </c>
      <c r="B12" s="773" t="s">
        <v>1290</v>
      </c>
      <c r="C12" s="774">
        <f>IF(C6=0,0,C6/D7)</f>
        <v>172.62282970077575</v>
      </c>
      <c r="D12" s="775" t="s">
        <v>276</v>
      </c>
      <c r="E12" s="774">
        <f>IF(E6=0,0,E6/F7)</f>
        <v>179.27948600275354</v>
      </c>
      <c r="F12" s="776" t="s">
        <v>276</v>
      </c>
      <c r="G12" s="795"/>
    </row>
    <row r="13" spans="1:9" x14ac:dyDescent="0.2">
      <c r="B13" s="777"/>
      <c r="G13" s="795"/>
    </row>
    <row r="14" spans="1:9" x14ac:dyDescent="0.2">
      <c r="A14" s="970" t="s">
        <v>1291</v>
      </c>
      <c r="B14" s="971"/>
      <c r="C14" s="971"/>
      <c r="D14" s="971"/>
      <c r="E14" s="971"/>
      <c r="F14" s="972"/>
      <c r="G14" s="795"/>
    </row>
    <row r="15" spans="1:9" x14ac:dyDescent="0.2">
      <c r="A15" s="973" t="s">
        <v>1292</v>
      </c>
      <c r="B15" s="974"/>
      <c r="C15" s="974"/>
      <c r="D15" s="974"/>
      <c r="E15" s="974"/>
      <c r="F15" s="975"/>
      <c r="G15" s="795"/>
    </row>
  </sheetData>
  <mergeCells count="9">
    <mergeCell ref="A14:F14"/>
    <mergeCell ref="A15:F15"/>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I14"/>
  <sheetViews>
    <sheetView zoomScale="90" zoomScaleNormal="90" workbookViewId="0">
      <pane xSplit="2" ySplit="5" topLeftCell="C6" activePane="bottomRight" state="frozen"/>
      <selection pane="topRight" activeCell="C1" sqref="C1"/>
      <selection pane="bottomLeft" activeCell="A6" sqref="A6"/>
      <selection pane="bottomRight" activeCell="G6" sqref="G6:G11"/>
    </sheetView>
  </sheetViews>
  <sheetFormatPr defaultColWidth="9.140625" defaultRowHeight="15.75" x14ac:dyDescent="0.2"/>
  <cols>
    <col min="1" max="1" width="8.140625" style="16" customWidth="1"/>
    <col min="2" max="2" width="93.140625" style="64" customWidth="1"/>
    <col min="3" max="3" width="17.28515625" style="16" customWidth="1"/>
    <col min="4" max="4" width="17.140625" style="16" customWidth="1"/>
    <col min="5" max="5" width="15.7109375" style="16" customWidth="1"/>
    <col min="6" max="6" width="18" style="16" customWidth="1"/>
    <col min="7" max="7" width="7.5703125" style="10" customWidth="1"/>
    <col min="8" max="16384" width="9.140625" style="16"/>
  </cols>
  <sheetData>
    <row r="1" spans="1:9" ht="50.1" customHeight="1" thickBot="1" x14ac:dyDescent="0.25">
      <c r="A1" s="997" t="s">
        <v>1139</v>
      </c>
      <c r="B1" s="998"/>
      <c r="C1" s="998"/>
      <c r="D1" s="998"/>
      <c r="E1" s="998"/>
      <c r="F1" s="999"/>
      <c r="G1" s="797"/>
      <c r="H1" s="21"/>
    </row>
    <row r="2" spans="1:9" ht="36.75" customHeight="1" x14ac:dyDescent="0.2">
      <c r="A2" s="1000" t="s">
        <v>1299</v>
      </c>
      <c r="B2" s="1001"/>
      <c r="C2" s="1002" t="s">
        <v>1136</v>
      </c>
      <c r="D2" s="1002"/>
      <c r="E2" s="1002"/>
      <c r="F2" s="1003"/>
      <c r="G2" s="798"/>
    </row>
    <row r="3" spans="1:9" x14ac:dyDescent="0.2">
      <c r="A3" s="1004" t="s">
        <v>174</v>
      </c>
      <c r="B3" s="1006" t="s">
        <v>290</v>
      </c>
      <c r="C3" s="1008">
        <v>2020</v>
      </c>
      <c r="D3" s="1009"/>
      <c r="E3" s="1010">
        <v>2021</v>
      </c>
      <c r="F3" s="1011"/>
      <c r="G3" s="798"/>
    </row>
    <row r="4" spans="1:9" ht="69" customHeight="1" x14ac:dyDescent="0.2">
      <c r="A4" s="1005"/>
      <c r="B4" s="1007"/>
      <c r="C4" s="592" t="s">
        <v>698</v>
      </c>
      <c r="D4" s="592" t="s">
        <v>1137</v>
      </c>
      <c r="E4" s="592" t="s">
        <v>698</v>
      </c>
      <c r="F4" s="593" t="s">
        <v>1138</v>
      </c>
      <c r="G4" s="798"/>
    </row>
    <row r="5" spans="1:9" x14ac:dyDescent="0.2">
      <c r="A5" s="110"/>
      <c r="B5" s="81"/>
      <c r="C5" s="32" t="s">
        <v>248</v>
      </c>
      <c r="D5" s="32" t="s">
        <v>249</v>
      </c>
      <c r="E5" s="78" t="s">
        <v>250</v>
      </c>
      <c r="F5" s="88" t="s">
        <v>257</v>
      </c>
      <c r="G5" s="798"/>
    </row>
    <row r="6" spans="1:9" ht="38.25" customHeight="1" x14ac:dyDescent="0.2">
      <c r="A6" s="26">
        <v>1</v>
      </c>
      <c r="B6" s="82" t="s">
        <v>1131</v>
      </c>
      <c r="C6" s="597" t="s">
        <v>276</v>
      </c>
      <c r="D6" s="146" t="s">
        <v>276</v>
      </c>
      <c r="E6" s="145">
        <v>17800</v>
      </c>
      <c r="F6" s="147" t="s">
        <v>276</v>
      </c>
      <c r="G6" s="798"/>
    </row>
    <row r="7" spans="1:9" ht="38.25" customHeight="1" x14ac:dyDescent="0.2">
      <c r="A7" s="26">
        <f>A6+1</f>
        <v>2</v>
      </c>
      <c r="B7" s="82" t="s">
        <v>1132</v>
      </c>
      <c r="C7" s="146" t="s">
        <v>276</v>
      </c>
      <c r="D7" s="597" t="s">
        <v>276</v>
      </c>
      <c r="E7" s="146" t="s">
        <v>276</v>
      </c>
      <c r="F7" s="72">
        <v>89</v>
      </c>
      <c r="G7" s="798"/>
    </row>
    <row r="8" spans="1:9" ht="38.25" customHeight="1" x14ac:dyDescent="0.2">
      <c r="A8" s="26">
        <f>A7+1</f>
        <v>3</v>
      </c>
      <c r="B8" s="82" t="s">
        <v>1133</v>
      </c>
      <c r="C8" s="146" t="s">
        <v>276</v>
      </c>
      <c r="D8" s="597" t="s">
        <v>276</v>
      </c>
      <c r="E8" s="146" t="s">
        <v>276</v>
      </c>
      <c r="F8" s="72">
        <v>21</v>
      </c>
      <c r="G8" s="798"/>
    </row>
    <row r="9" spans="1:9" ht="35.25" customHeight="1" x14ac:dyDescent="0.2">
      <c r="A9" s="26">
        <f>A8+1</f>
        <v>4</v>
      </c>
      <c r="B9" s="61" t="s">
        <v>655</v>
      </c>
      <c r="C9" s="597" t="s">
        <v>276</v>
      </c>
      <c r="D9" s="146" t="s">
        <v>276</v>
      </c>
      <c r="E9" s="148" t="str">
        <f>+C11</f>
        <v>X</v>
      </c>
      <c r="F9" s="147" t="s">
        <v>276</v>
      </c>
      <c r="G9" s="798"/>
    </row>
    <row r="10" spans="1:9" ht="37.5" customHeight="1" x14ac:dyDescent="0.2">
      <c r="A10" s="26">
        <f>A9+1</f>
        <v>5</v>
      </c>
      <c r="B10" s="61" t="s">
        <v>1134</v>
      </c>
      <c r="C10" s="597" t="s">
        <v>276</v>
      </c>
      <c r="D10" s="146" t="s">
        <v>276</v>
      </c>
      <c r="E10" s="149">
        <v>17800</v>
      </c>
      <c r="F10" s="147" t="s">
        <v>276</v>
      </c>
      <c r="G10" s="798"/>
      <c r="I10" s="732"/>
    </row>
    <row r="11" spans="1:9" ht="33" customHeight="1" x14ac:dyDescent="0.2">
      <c r="A11" s="26">
        <v>6</v>
      </c>
      <c r="B11" s="61" t="s">
        <v>215</v>
      </c>
      <c r="C11" s="598" t="s">
        <v>276</v>
      </c>
      <c r="D11" s="146" t="s">
        <v>276</v>
      </c>
      <c r="E11" s="148">
        <f>E10-E6</f>
        <v>0</v>
      </c>
      <c r="F11" s="147" t="s">
        <v>276</v>
      </c>
      <c r="G11" s="798"/>
    </row>
    <row r="12" spans="1:9" x14ac:dyDescent="0.2">
      <c r="B12" s="18"/>
      <c r="G12" s="798"/>
    </row>
    <row r="13" spans="1:9" x14ac:dyDescent="0.2">
      <c r="A13" s="991" t="s">
        <v>1140</v>
      </c>
      <c r="B13" s="992"/>
      <c r="C13" s="992"/>
      <c r="D13" s="992"/>
      <c r="E13" s="992"/>
      <c r="F13" s="993"/>
      <c r="G13" s="798"/>
    </row>
    <row r="14" spans="1:9" x14ac:dyDescent="0.2">
      <c r="A14" s="994" t="s">
        <v>1141</v>
      </c>
      <c r="B14" s="995"/>
      <c r="C14" s="995"/>
      <c r="D14" s="995"/>
      <c r="E14" s="995"/>
      <c r="F14" s="996"/>
      <c r="G14" s="798"/>
    </row>
  </sheetData>
  <mergeCells count="9">
    <mergeCell ref="A13:F13"/>
    <mergeCell ref="A14:F14"/>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5"/>
  <sheetViews>
    <sheetView zoomScale="90" zoomScaleNormal="90" workbookViewId="0">
      <pane xSplit="2" ySplit="5" topLeftCell="C6" activePane="bottomRight" state="frozen"/>
      <selection pane="topRight" activeCell="C1" sqref="C1"/>
      <selection pane="bottomLeft" activeCell="A6" sqref="A6"/>
      <selection pane="bottomRight" activeCell="M26" sqref="M26"/>
    </sheetView>
  </sheetViews>
  <sheetFormatPr defaultColWidth="9.140625" defaultRowHeight="12.75" x14ac:dyDescent="0.2"/>
  <cols>
    <col min="1" max="1" width="8.28515625" style="80" customWidth="1"/>
    <col min="2" max="2" width="77.7109375" style="80" customWidth="1"/>
    <col min="3" max="6" width="14.7109375" style="80" customWidth="1"/>
    <col min="7" max="7" width="9.85546875" style="80" bestFit="1" customWidth="1"/>
    <col min="8" max="8" width="12.5703125" style="80" bestFit="1" customWidth="1"/>
    <col min="9" max="9" width="13.5703125" style="80" bestFit="1" customWidth="1"/>
    <col min="10" max="10" width="11" style="80" bestFit="1" customWidth="1"/>
    <col min="11" max="16384" width="9.140625" style="80"/>
  </cols>
  <sheetData>
    <row r="1" spans="1:11" ht="50.1" customHeight="1" x14ac:dyDescent="0.2">
      <c r="A1" s="1015" t="s">
        <v>1203</v>
      </c>
      <c r="B1" s="1016"/>
      <c r="C1" s="1016"/>
      <c r="D1" s="1016"/>
      <c r="E1" s="1016"/>
      <c r="F1" s="1017"/>
      <c r="H1" s="106"/>
    </row>
    <row r="2" spans="1:11" ht="33" customHeight="1" x14ac:dyDescent="0.2">
      <c r="A2" s="1018" t="s">
        <v>352</v>
      </c>
      <c r="B2" s="1019"/>
      <c r="C2" s="1019"/>
      <c r="D2" s="1019"/>
      <c r="E2" s="1019"/>
      <c r="F2" s="1020"/>
    </row>
    <row r="3" spans="1:11" ht="18.75" customHeight="1" x14ac:dyDescent="0.2">
      <c r="A3" s="1004" t="s">
        <v>174</v>
      </c>
      <c r="B3" s="1022" t="s">
        <v>290</v>
      </c>
      <c r="C3" s="1023" t="s">
        <v>728</v>
      </c>
      <c r="D3" s="1023"/>
      <c r="E3" s="1023" t="s">
        <v>311</v>
      </c>
      <c r="F3" s="1024"/>
    </row>
    <row r="4" spans="1:11" ht="18.75" customHeight="1" x14ac:dyDescent="0.2">
      <c r="A4" s="1021"/>
      <c r="B4" s="1022"/>
      <c r="C4" s="87">
        <v>2020</v>
      </c>
      <c r="D4" s="87">
        <v>2021</v>
      </c>
      <c r="E4" s="751">
        <v>2020</v>
      </c>
      <c r="F4" s="752">
        <v>2021</v>
      </c>
    </row>
    <row r="5" spans="1:11" ht="15.75" x14ac:dyDescent="0.2">
      <c r="A5" s="26"/>
      <c r="B5" s="77"/>
      <c r="C5" s="22" t="s">
        <v>248</v>
      </c>
      <c r="D5" s="22" t="s">
        <v>249</v>
      </c>
      <c r="E5" s="32" t="s">
        <v>250</v>
      </c>
      <c r="F5" s="79" t="s">
        <v>257</v>
      </c>
    </row>
    <row r="6" spans="1:11" ht="31.5" x14ac:dyDescent="0.2">
      <c r="A6" s="26">
        <v>1</v>
      </c>
      <c r="B6" s="357" t="s">
        <v>660</v>
      </c>
      <c r="C6" s="71" t="s">
        <v>276</v>
      </c>
      <c r="D6" s="71" t="s">
        <v>276</v>
      </c>
      <c r="E6" s="132">
        <v>7802</v>
      </c>
      <c r="F6" s="143">
        <v>7802</v>
      </c>
      <c r="G6" s="784"/>
    </row>
    <row r="7" spans="1:11" ht="37.5" x14ac:dyDescent="0.2">
      <c r="A7" s="26">
        <f>A6+1</f>
        <v>2</v>
      </c>
      <c r="B7" s="57" t="s">
        <v>300</v>
      </c>
      <c r="C7" s="71" t="s">
        <v>276</v>
      </c>
      <c r="D7" s="71" t="s">
        <v>276</v>
      </c>
      <c r="E7" s="132">
        <v>65475</v>
      </c>
      <c r="F7" s="143">
        <v>66189</v>
      </c>
    </row>
    <row r="8" spans="1:11" ht="15.75" x14ac:dyDescent="0.2">
      <c r="A8" s="26">
        <v>3</v>
      </c>
      <c r="B8" s="69" t="s">
        <v>238</v>
      </c>
      <c r="C8" s="71" t="s">
        <v>276</v>
      </c>
      <c r="D8" s="71" t="s">
        <v>276</v>
      </c>
      <c r="E8" s="55">
        <f>E7/12</f>
        <v>5456.25</v>
      </c>
      <c r="F8" s="131">
        <f>F7/12</f>
        <v>5515.75</v>
      </c>
    </row>
    <row r="9" spans="1:11" ht="31.5" x14ac:dyDescent="0.2">
      <c r="A9" s="26">
        <f t="shared" ref="A9:A18" si="0">A8+1</f>
        <v>4</v>
      </c>
      <c r="B9" s="57" t="s">
        <v>314</v>
      </c>
      <c r="C9" s="45">
        <v>2029820</v>
      </c>
      <c r="D9" s="73">
        <v>1764998</v>
      </c>
      <c r="E9" s="71" t="s">
        <v>276</v>
      </c>
      <c r="F9" s="74" t="s">
        <v>276</v>
      </c>
    </row>
    <row r="10" spans="1:11" ht="31.5" x14ac:dyDescent="0.2">
      <c r="A10" s="26">
        <f t="shared" si="0"/>
        <v>5</v>
      </c>
      <c r="B10" s="57" t="s">
        <v>331</v>
      </c>
      <c r="C10" s="45">
        <v>97315</v>
      </c>
      <c r="D10" s="45">
        <v>101584</v>
      </c>
      <c r="E10" s="45">
        <v>257</v>
      </c>
      <c r="F10" s="52">
        <v>533</v>
      </c>
    </row>
    <row r="11" spans="1:11" ht="31.5" x14ac:dyDescent="0.2">
      <c r="A11" s="26">
        <f t="shared" si="0"/>
        <v>6</v>
      </c>
      <c r="B11" s="339" t="s">
        <v>870</v>
      </c>
      <c r="C11" s="132">
        <v>5539848.1900000004</v>
      </c>
      <c r="D11" s="132">
        <v>6979460</v>
      </c>
      <c r="E11" s="71" t="s">
        <v>276</v>
      </c>
      <c r="F11" s="74" t="s">
        <v>276</v>
      </c>
      <c r="G11" s="799"/>
      <c r="H11" s="780"/>
      <c r="I11" s="782"/>
      <c r="J11" s="782"/>
      <c r="K11" s="782"/>
    </row>
    <row r="12" spans="1:11" ht="15.75" x14ac:dyDescent="0.2">
      <c r="A12" s="26">
        <f t="shared" si="0"/>
        <v>7</v>
      </c>
      <c r="B12" s="57" t="s">
        <v>312</v>
      </c>
      <c r="C12" s="45">
        <v>29711.41</v>
      </c>
      <c r="D12" s="45">
        <v>17146</v>
      </c>
      <c r="E12" s="71" t="s">
        <v>276</v>
      </c>
      <c r="F12" s="74" t="s">
        <v>276</v>
      </c>
      <c r="H12" s="782"/>
      <c r="I12" s="782"/>
    </row>
    <row r="13" spans="1:11" ht="15.75" x14ac:dyDescent="0.2">
      <c r="A13" s="26">
        <f t="shared" si="0"/>
        <v>8</v>
      </c>
      <c r="B13" s="57" t="s">
        <v>332</v>
      </c>
      <c r="C13" s="55">
        <f>SUM(C9:C12)</f>
        <v>7696694.6000000006</v>
      </c>
      <c r="D13" s="55">
        <f>SUM(D9:D12)</f>
        <v>8863188</v>
      </c>
      <c r="E13" s="71" t="s">
        <v>276</v>
      </c>
      <c r="F13" s="74" t="s">
        <v>276</v>
      </c>
      <c r="I13" s="782"/>
    </row>
    <row r="14" spans="1:11" ht="15.75" x14ac:dyDescent="0.2">
      <c r="A14" s="26">
        <f t="shared" si="0"/>
        <v>9</v>
      </c>
      <c r="B14" s="57" t="s">
        <v>333</v>
      </c>
      <c r="C14" s="55">
        <f>C15+C16</f>
        <v>7053945.1999999993</v>
      </c>
      <c r="D14" s="55">
        <f>D15+D16</f>
        <v>5008721</v>
      </c>
      <c r="E14" s="71" t="s">
        <v>276</v>
      </c>
      <c r="F14" s="74" t="s">
        <v>276</v>
      </c>
    </row>
    <row r="15" spans="1:11" ht="15.75" x14ac:dyDescent="0.2">
      <c r="A15" s="26">
        <f t="shared" si="0"/>
        <v>10</v>
      </c>
      <c r="B15" s="40" t="s">
        <v>52</v>
      </c>
      <c r="C15" s="45">
        <v>3285329.32</v>
      </c>
      <c r="D15" s="45">
        <v>3020084</v>
      </c>
      <c r="E15" s="71" t="s">
        <v>276</v>
      </c>
      <c r="F15" s="74" t="s">
        <v>276</v>
      </c>
      <c r="I15" s="782"/>
    </row>
    <row r="16" spans="1:11" ht="15.75" x14ac:dyDescent="0.2">
      <c r="A16" s="26">
        <f t="shared" si="0"/>
        <v>11</v>
      </c>
      <c r="B16" s="40" t="s">
        <v>53</v>
      </c>
      <c r="C16" s="45">
        <v>3768615.88</v>
      </c>
      <c r="D16" s="45">
        <v>1988637</v>
      </c>
      <c r="E16" s="71" t="s">
        <v>276</v>
      </c>
      <c r="F16" s="74" t="s">
        <v>276</v>
      </c>
    </row>
    <row r="17" spans="1:8" ht="31.5" x14ac:dyDescent="0.2">
      <c r="A17" s="26">
        <f t="shared" si="0"/>
        <v>12</v>
      </c>
      <c r="B17" s="57" t="s">
        <v>334</v>
      </c>
      <c r="C17" s="55">
        <f>+C13-C14</f>
        <v>642749.4000000013</v>
      </c>
      <c r="D17" s="55">
        <f>+D13-D14</f>
        <v>3854467</v>
      </c>
      <c r="E17" s="71" t="s">
        <v>276</v>
      </c>
      <c r="F17" s="74" t="s">
        <v>276</v>
      </c>
      <c r="H17" s="782"/>
    </row>
    <row r="18" spans="1:8" ht="16.5" thickBot="1" x14ac:dyDescent="0.25">
      <c r="A18" s="27">
        <f t="shared" si="0"/>
        <v>13</v>
      </c>
      <c r="B18" s="85" t="s">
        <v>335</v>
      </c>
      <c r="C18" s="56">
        <f>IF(E8=0,0,C14/E8)</f>
        <v>1292.8192806414661</v>
      </c>
      <c r="D18" s="56">
        <f>IF(F8=0,0,D14/F8)</f>
        <v>908.07614558310297</v>
      </c>
      <c r="E18" s="75" t="s">
        <v>276</v>
      </c>
      <c r="F18" s="76" t="s">
        <v>276</v>
      </c>
    </row>
    <row r="20" spans="1:8" ht="15" x14ac:dyDescent="0.2">
      <c r="A20" s="991" t="s">
        <v>313</v>
      </c>
      <c r="B20" s="992"/>
      <c r="C20" s="992"/>
      <c r="D20" s="992"/>
      <c r="E20" s="992"/>
      <c r="F20" s="993"/>
    </row>
    <row r="21" spans="1:8" ht="35.25" customHeight="1" x14ac:dyDescent="0.2">
      <c r="A21" s="1012" t="s">
        <v>76</v>
      </c>
      <c r="B21" s="1013"/>
      <c r="C21" s="1013"/>
      <c r="D21" s="1013"/>
      <c r="E21" s="1013"/>
      <c r="F21" s="1014"/>
    </row>
    <row r="24" spans="1:8" x14ac:dyDescent="0.2">
      <c r="A24" s="783" t="s">
        <v>1293</v>
      </c>
      <c r="B24" s="783"/>
      <c r="F24" s="784"/>
    </row>
    <row r="25" spans="1:8" x14ac:dyDescent="0.2">
      <c r="E25" s="784"/>
    </row>
  </sheetData>
  <mergeCells count="8">
    <mergeCell ref="A20:F20"/>
    <mergeCell ref="A21:F21"/>
    <mergeCell ref="A1:F1"/>
    <mergeCell ref="A2:F2"/>
    <mergeCell ref="A3:A4"/>
    <mergeCell ref="B3:B4"/>
    <mergeCell ref="C3:D3"/>
    <mergeCell ref="E3:F3"/>
  </mergeCells>
  <pageMargins left="0.66" right="0.45" top="0.98425196850393704" bottom="0.7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31"/>
  <sheetViews>
    <sheetView workbookViewId="0">
      <pane xSplit="2" ySplit="4" topLeftCell="C14" activePane="bottomRight" state="frozen"/>
      <selection pane="topRight" activeCell="C1" sqref="C1"/>
      <selection pane="bottomLeft" activeCell="A5" sqref="A5"/>
      <selection pane="bottomRight" activeCell="E17" sqref="E17"/>
    </sheetView>
  </sheetViews>
  <sheetFormatPr defaultColWidth="9.140625" defaultRowHeight="15.75" x14ac:dyDescent="0.25"/>
  <cols>
    <col min="1" max="1" width="8.140625" style="246" customWidth="1"/>
    <col min="2" max="2" width="94" style="274" customWidth="1"/>
    <col min="3" max="3" width="18.7109375" style="246" customWidth="1"/>
    <col min="4" max="4" width="18.5703125" style="246" customWidth="1"/>
    <col min="5" max="5" width="11.42578125" style="247" customWidth="1"/>
    <col min="6" max="16384" width="9.140625" style="246"/>
  </cols>
  <sheetData>
    <row r="1" spans="1:11" ht="50.1" customHeight="1" thickBot="1" x14ac:dyDescent="0.3">
      <c r="A1" s="1031" t="s">
        <v>1204</v>
      </c>
      <c r="B1" s="1032"/>
      <c r="C1" s="1032"/>
      <c r="D1" s="1033"/>
      <c r="E1" s="245"/>
    </row>
    <row r="2" spans="1:11" ht="29.25" customHeight="1" x14ac:dyDescent="0.25">
      <c r="A2" s="1034" t="s">
        <v>1297</v>
      </c>
      <c r="B2" s="1035"/>
      <c r="C2" s="1035"/>
      <c r="D2" s="1036"/>
    </row>
    <row r="3" spans="1:11" ht="33" customHeight="1" x14ac:dyDescent="0.25">
      <c r="A3" s="248" t="s">
        <v>174</v>
      </c>
      <c r="B3" s="249" t="s">
        <v>290</v>
      </c>
      <c r="C3" s="250">
        <v>2020</v>
      </c>
      <c r="D3" s="251">
        <v>2021</v>
      </c>
    </row>
    <row r="4" spans="1:11" x14ac:dyDescent="0.25">
      <c r="A4" s="252"/>
      <c r="B4" s="253"/>
      <c r="C4" s="254" t="s">
        <v>248</v>
      </c>
      <c r="D4" s="280" t="s">
        <v>249</v>
      </c>
    </row>
    <row r="5" spans="1:11" ht="18.75" x14ac:dyDescent="0.25">
      <c r="A5" s="255">
        <v>1</v>
      </c>
      <c r="B5" s="256" t="s">
        <v>241</v>
      </c>
      <c r="C5" s="257">
        <f>+C6+C9</f>
        <v>230559.8</v>
      </c>
      <c r="D5" s="281">
        <f>D6+D9</f>
        <v>177470.2</v>
      </c>
    </row>
    <row r="6" spans="1:11" ht="18.75" customHeight="1" x14ac:dyDescent="0.25">
      <c r="A6" s="255">
        <f t="shared" ref="A6:A13" si="0">A5+1</f>
        <v>2</v>
      </c>
      <c r="B6" s="256" t="s">
        <v>318</v>
      </c>
      <c r="C6" s="257">
        <f>+C7+C8</f>
        <v>123107</v>
      </c>
      <c r="D6" s="281">
        <f>+D7+D8</f>
        <v>97617</v>
      </c>
    </row>
    <row r="7" spans="1:11" x14ac:dyDescent="0.25">
      <c r="A7" s="255">
        <f t="shared" si="0"/>
        <v>3</v>
      </c>
      <c r="B7" s="260" t="s">
        <v>316</v>
      </c>
      <c r="C7" s="258">
        <v>122653</v>
      </c>
      <c r="D7" s="282">
        <v>97600</v>
      </c>
    </row>
    <row r="8" spans="1:11" x14ac:dyDescent="0.25">
      <c r="A8" s="255">
        <f t="shared" si="0"/>
        <v>4</v>
      </c>
      <c r="B8" s="260" t="s">
        <v>317</v>
      </c>
      <c r="C8" s="258">
        <v>454</v>
      </c>
      <c r="D8" s="282">
        <v>17</v>
      </c>
    </row>
    <row r="9" spans="1:11" x14ac:dyDescent="0.25">
      <c r="A9" s="255">
        <f t="shared" si="0"/>
        <v>5</v>
      </c>
      <c r="B9" s="256" t="s">
        <v>216</v>
      </c>
      <c r="C9" s="259">
        <f>+C10+C11-C12</f>
        <v>107452.79999999999</v>
      </c>
      <c r="D9" s="283">
        <f>+D10+D11-D12</f>
        <v>79853.200000000012</v>
      </c>
    </row>
    <row r="10" spans="1:11" ht="19.5" customHeight="1" x14ac:dyDescent="0.25">
      <c r="A10" s="255">
        <f t="shared" si="0"/>
        <v>6</v>
      </c>
      <c r="B10" s="260" t="s">
        <v>163</v>
      </c>
      <c r="C10" s="258">
        <v>138411</v>
      </c>
      <c r="D10" s="283">
        <f>+C12</f>
        <v>212057.2</v>
      </c>
      <c r="E10" s="247" t="s">
        <v>1317</v>
      </c>
    </row>
    <row r="11" spans="1:11" x14ac:dyDescent="0.25">
      <c r="A11" s="255">
        <f t="shared" si="0"/>
        <v>7</v>
      </c>
      <c r="B11" s="260" t="s">
        <v>191</v>
      </c>
      <c r="C11" s="258">
        <v>181099</v>
      </c>
      <c r="D11" s="282">
        <v>81671</v>
      </c>
      <c r="E11" s="785" t="s">
        <v>1317</v>
      </c>
      <c r="F11" s="786"/>
    </row>
    <row r="12" spans="1:11" x14ac:dyDescent="0.25">
      <c r="A12" s="255">
        <f t="shared" si="0"/>
        <v>8</v>
      </c>
      <c r="B12" s="260" t="s">
        <v>704</v>
      </c>
      <c r="C12" s="259">
        <f>C10+C11-C20</f>
        <v>212057.2</v>
      </c>
      <c r="D12" s="283">
        <f>D10+D11-D20</f>
        <v>213875</v>
      </c>
    </row>
    <row r="13" spans="1:11" ht="30" customHeight="1" x14ac:dyDescent="0.25">
      <c r="A13" s="255">
        <f t="shared" si="0"/>
        <v>9</v>
      </c>
      <c r="B13" s="256" t="s">
        <v>705</v>
      </c>
      <c r="C13" s="261">
        <v>220496.53</v>
      </c>
      <c r="D13" s="284">
        <v>165554</v>
      </c>
    </row>
    <row r="14" spans="1:11" x14ac:dyDescent="0.25">
      <c r="A14" s="255"/>
      <c r="B14" s="288" t="s">
        <v>265</v>
      </c>
      <c r="C14" s="262"/>
      <c r="D14" s="285"/>
      <c r="E14" s="263"/>
      <c r="F14" s="264"/>
      <c r="G14" s="264"/>
      <c r="H14" s="264"/>
      <c r="I14" s="264"/>
      <c r="J14" s="264"/>
      <c r="K14" s="264"/>
    </row>
    <row r="15" spans="1:11" ht="18.75" x14ac:dyDescent="0.25">
      <c r="A15" s="255">
        <f>A13+1</f>
        <v>10</v>
      </c>
      <c r="B15" s="289" t="s">
        <v>319</v>
      </c>
      <c r="C15" s="258">
        <v>202613</v>
      </c>
      <c r="D15" s="282">
        <v>152091</v>
      </c>
    </row>
    <row r="16" spans="1:11" ht="30.75" customHeight="1" x14ac:dyDescent="0.25">
      <c r="A16" s="255">
        <f t="shared" ref="A16:A21" si="1">+A15+1</f>
        <v>11</v>
      </c>
      <c r="B16" s="256" t="s">
        <v>706</v>
      </c>
      <c r="C16" s="257">
        <f>C5-C13</f>
        <v>10063.26999999999</v>
      </c>
      <c r="D16" s="281">
        <f>D5-D13</f>
        <v>11916.200000000012</v>
      </c>
    </row>
    <row r="17" spans="1:6" ht="18.75" x14ac:dyDescent="0.25">
      <c r="A17" s="255">
        <f t="shared" si="1"/>
        <v>12</v>
      </c>
      <c r="B17" s="256" t="s">
        <v>707</v>
      </c>
      <c r="C17" s="257">
        <f>C18+C19</f>
        <v>76752</v>
      </c>
      <c r="D17" s="281">
        <f>D18+D19</f>
        <v>57038</v>
      </c>
    </row>
    <row r="18" spans="1:6" x14ac:dyDescent="0.25">
      <c r="A18" s="301">
        <f t="shared" si="1"/>
        <v>13</v>
      </c>
      <c r="B18" s="265" t="s">
        <v>804</v>
      </c>
      <c r="C18" s="261">
        <v>63978</v>
      </c>
      <c r="D18" s="286">
        <v>47421</v>
      </c>
    </row>
    <row r="19" spans="1:6" ht="18.75" x14ac:dyDescent="0.25">
      <c r="A19" s="301">
        <f>+A18+1</f>
        <v>14</v>
      </c>
      <c r="B19" s="265" t="s">
        <v>708</v>
      </c>
      <c r="C19" s="261">
        <v>12774</v>
      </c>
      <c r="D19" s="286">
        <v>9617</v>
      </c>
    </row>
    <row r="20" spans="1:6" x14ac:dyDescent="0.25">
      <c r="A20" s="301">
        <f>+A19+1</f>
        <v>15</v>
      </c>
      <c r="B20" s="256" t="s">
        <v>719</v>
      </c>
      <c r="C20" s="257">
        <f>(C18*1.4 +C19*1.4)</f>
        <v>107452.79999999999</v>
      </c>
      <c r="D20" s="281">
        <f>(D18*1.4+D19*1.4)</f>
        <v>79853.2</v>
      </c>
    </row>
    <row r="21" spans="1:6" ht="16.5" thickBot="1" x14ac:dyDescent="0.3">
      <c r="A21" s="302">
        <f t="shared" si="1"/>
        <v>16</v>
      </c>
      <c r="B21" s="266" t="s">
        <v>727</v>
      </c>
      <c r="C21" s="267">
        <f>IF(C18=0,0,C15/C18)</f>
        <v>3.1669167526337176</v>
      </c>
      <c r="D21" s="287">
        <f>IF(D18=0,0,D15/D18)</f>
        <v>3.2072499525526665</v>
      </c>
    </row>
    <row r="22" spans="1:6" s="264" customFormat="1" x14ac:dyDescent="0.25">
      <c r="A22" s="268"/>
      <c r="B22" s="269"/>
      <c r="C22" s="270"/>
      <c r="D22" s="270"/>
      <c r="E22" s="247"/>
      <c r="F22" s="246"/>
    </row>
    <row r="23" spans="1:6" s="272" customFormat="1" x14ac:dyDescent="0.25">
      <c r="A23" s="1037" t="s">
        <v>315</v>
      </c>
      <c r="B23" s="1038"/>
      <c r="C23" s="1038"/>
      <c r="D23" s="1039"/>
      <c r="E23" s="271"/>
    </row>
    <row r="24" spans="1:6" s="272" customFormat="1" x14ac:dyDescent="0.25">
      <c r="A24" s="1040" t="s">
        <v>648</v>
      </c>
      <c r="B24" s="1041"/>
      <c r="C24" s="1041"/>
      <c r="D24" s="1042"/>
      <c r="E24" s="271"/>
    </row>
    <row r="25" spans="1:6" s="272" customFormat="1" x14ac:dyDescent="0.25">
      <c r="A25" s="1043" t="s">
        <v>803</v>
      </c>
      <c r="B25" s="1044"/>
      <c r="C25" s="1044"/>
      <c r="D25" s="1045"/>
      <c r="E25" s="271"/>
    </row>
    <row r="26" spans="1:6" s="272" customFormat="1" x14ac:dyDescent="0.25">
      <c r="A26" s="1028" t="s">
        <v>653</v>
      </c>
      <c r="B26" s="1029"/>
      <c r="C26" s="1029"/>
      <c r="D26" s="1030"/>
      <c r="E26" s="271"/>
    </row>
    <row r="27" spans="1:6" s="272" customFormat="1" x14ac:dyDescent="0.25">
      <c r="B27" s="273"/>
      <c r="E27" s="271"/>
    </row>
    <row r="28" spans="1:6" s="272" customFormat="1" x14ac:dyDescent="0.25">
      <c r="B28" s="273"/>
      <c r="E28" s="271"/>
    </row>
    <row r="29" spans="1:6" s="272" customFormat="1" x14ac:dyDescent="0.25">
      <c r="A29" s="868"/>
      <c r="B29" s="463"/>
      <c r="C29" s="1025"/>
      <c r="D29" s="1026"/>
      <c r="E29" s="271"/>
    </row>
    <row r="30" spans="1:6" x14ac:dyDescent="0.25">
      <c r="A30" s="868"/>
      <c r="B30" s="463"/>
      <c r="C30" s="1027"/>
      <c r="D30" s="1026"/>
    </row>
    <row r="31" spans="1:6" x14ac:dyDescent="0.25">
      <c r="A31" s="868"/>
      <c r="B31" s="463"/>
      <c r="C31" s="1027"/>
      <c r="D31" s="1026"/>
    </row>
  </sheetData>
  <mergeCells count="9">
    <mergeCell ref="C29:D29"/>
    <mergeCell ref="C30:D30"/>
    <mergeCell ref="C31:D31"/>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rgb="FF0000FF"/>
    <pageSetUpPr fitToPage="1"/>
  </sheetPr>
  <dimension ref="A1:I24"/>
  <sheetViews>
    <sheetView zoomScaleNormal="100" workbookViewId="0">
      <pane xSplit="2" ySplit="5" topLeftCell="C6" activePane="bottomRight" state="frozen"/>
      <selection pane="topRight" activeCell="C1" sqref="C1"/>
      <selection pane="bottomLeft" activeCell="A6" sqref="A6"/>
      <selection pane="bottomRight" activeCell="G18" sqref="G18"/>
    </sheetView>
  </sheetViews>
  <sheetFormatPr defaultColWidth="9.140625" defaultRowHeight="15.75" x14ac:dyDescent="0.25"/>
  <cols>
    <col min="1" max="1" width="9.140625" style="2"/>
    <col min="2" max="2" width="88.7109375" style="7" customWidth="1"/>
    <col min="3" max="3" width="23.42578125" style="2" customWidth="1"/>
    <col min="4" max="4" width="24.42578125" style="2" customWidth="1"/>
    <col min="5" max="5" width="15.28515625" style="216" bestFit="1" customWidth="1"/>
    <col min="6" max="6" width="9.140625" style="216"/>
    <col min="7" max="16384" width="9.140625" style="2"/>
  </cols>
  <sheetData>
    <row r="1" spans="1:6" ht="50.1" customHeight="1" thickBot="1" x14ac:dyDescent="0.3">
      <c r="A1" s="1046" t="s">
        <v>1205</v>
      </c>
      <c r="B1" s="1047"/>
      <c r="C1" s="1047"/>
      <c r="D1" s="1048"/>
    </row>
    <row r="2" spans="1:6" ht="27.75" customHeight="1" x14ac:dyDescent="0.25">
      <c r="A2" s="889" t="s">
        <v>1297</v>
      </c>
      <c r="B2" s="890"/>
      <c r="C2" s="890"/>
      <c r="D2" s="891"/>
    </row>
    <row r="3" spans="1:6" ht="18.75" customHeight="1" x14ac:dyDescent="0.25">
      <c r="A3" s="907" t="s">
        <v>174</v>
      </c>
      <c r="B3" s="1049" t="s">
        <v>290</v>
      </c>
      <c r="C3" s="1050" t="s">
        <v>269</v>
      </c>
      <c r="D3" s="1051"/>
    </row>
    <row r="4" spans="1:6" s="4" customFormat="1" ht="19.5" customHeight="1" x14ac:dyDescent="0.2">
      <c r="A4" s="907"/>
      <c r="B4" s="1049"/>
      <c r="C4" s="14">
        <v>2020</v>
      </c>
      <c r="D4" s="13">
        <v>2021</v>
      </c>
      <c r="E4" s="217"/>
      <c r="F4" s="217"/>
    </row>
    <row r="5" spans="1:6" s="4" customFormat="1" x14ac:dyDescent="0.2">
      <c r="A5" s="26"/>
      <c r="B5" s="25"/>
      <c r="C5" s="14" t="s">
        <v>248</v>
      </c>
      <c r="D5" s="13" t="s">
        <v>249</v>
      </c>
      <c r="E5" s="217"/>
      <c r="F5" s="217"/>
    </row>
    <row r="6" spans="1:6" s="4" customFormat="1" x14ac:dyDescent="0.2">
      <c r="A6" s="95">
        <v>1</v>
      </c>
      <c r="B6" s="53" t="s">
        <v>183</v>
      </c>
      <c r="C6" s="150">
        <v>21209516.18</v>
      </c>
      <c r="D6" s="151">
        <v>22454385.640000001</v>
      </c>
      <c r="E6" s="217"/>
      <c r="F6" s="217"/>
    </row>
    <row r="7" spans="1:6" s="4" customFormat="1" x14ac:dyDescent="0.2">
      <c r="A7" s="95">
        <f t="shared" ref="A7:A20" si="0">A6+1</f>
        <v>2</v>
      </c>
      <c r="B7" s="39" t="s">
        <v>147</v>
      </c>
      <c r="C7" s="43">
        <f>SUM(C8:C13)</f>
        <v>2159652.14</v>
      </c>
      <c r="D7" s="44">
        <f>SUM(D8:D13)</f>
        <v>1856336.12</v>
      </c>
      <c r="E7" s="216"/>
      <c r="F7" s="787"/>
    </row>
    <row r="8" spans="1:6" s="4" customFormat="1" ht="18.75" x14ac:dyDescent="0.2">
      <c r="A8" s="95">
        <f t="shared" si="0"/>
        <v>3</v>
      </c>
      <c r="B8" s="54" t="s">
        <v>340</v>
      </c>
      <c r="C8" s="132">
        <v>0</v>
      </c>
      <c r="D8" s="143">
        <v>0</v>
      </c>
      <c r="E8" s="217"/>
      <c r="F8" s="217"/>
    </row>
    <row r="9" spans="1:6" s="4" customFormat="1" x14ac:dyDescent="0.2">
      <c r="A9" s="95">
        <f t="shared" si="0"/>
        <v>4</v>
      </c>
      <c r="B9" s="54" t="s">
        <v>343</v>
      </c>
      <c r="C9" s="132">
        <v>2048445.59</v>
      </c>
      <c r="D9" s="143">
        <v>1850279.12</v>
      </c>
      <c r="E9" s="217"/>
      <c r="F9" s="217"/>
    </row>
    <row r="10" spans="1:6" s="4" customFormat="1" x14ac:dyDescent="0.2">
      <c r="A10" s="95">
        <f t="shared" si="0"/>
        <v>5</v>
      </c>
      <c r="B10" s="54" t="s">
        <v>838</v>
      </c>
      <c r="C10" s="132">
        <v>111206.55</v>
      </c>
      <c r="D10" s="143">
        <v>-12299.78</v>
      </c>
      <c r="E10" s="217"/>
      <c r="F10" s="217"/>
    </row>
    <row r="11" spans="1:6" s="4" customFormat="1" x14ac:dyDescent="0.2">
      <c r="A11" s="95">
        <f t="shared" si="0"/>
        <v>6</v>
      </c>
      <c r="B11" s="54" t="s">
        <v>341</v>
      </c>
      <c r="C11" s="132">
        <v>0</v>
      </c>
      <c r="D11" s="143">
        <v>0</v>
      </c>
      <c r="E11" s="217"/>
      <c r="F11" s="217"/>
    </row>
    <row r="12" spans="1:6" s="4" customFormat="1" x14ac:dyDescent="0.2">
      <c r="A12" s="95">
        <f t="shared" si="0"/>
        <v>7</v>
      </c>
      <c r="B12" s="54" t="s">
        <v>342</v>
      </c>
      <c r="C12" s="132">
        <v>0</v>
      </c>
      <c r="D12" s="143">
        <v>0</v>
      </c>
      <c r="E12" s="217"/>
      <c r="F12" s="217"/>
    </row>
    <row r="13" spans="1:6" s="4" customFormat="1" ht="19.5" customHeight="1" x14ac:dyDescent="0.2">
      <c r="A13" s="95">
        <f t="shared" si="0"/>
        <v>8</v>
      </c>
      <c r="B13" s="54" t="s">
        <v>344</v>
      </c>
      <c r="C13" s="132">
        <v>0</v>
      </c>
      <c r="D13" s="143">
        <v>18356.78</v>
      </c>
      <c r="E13" s="217"/>
      <c r="F13" s="217"/>
    </row>
    <row r="14" spans="1:6" s="4" customFormat="1" ht="21.75" customHeight="1" x14ac:dyDescent="0.2">
      <c r="A14" s="95">
        <f t="shared" si="0"/>
        <v>9</v>
      </c>
      <c r="B14" s="39" t="s">
        <v>50</v>
      </c>
      <c r="C14" s="43">
        <f>C6+C7</f>
        <v>23369168.32</v>
      </c>
      <c r="D14" s="44">
        <f>D6+D7</f>
        <v>24310721.760000002</v>
      </c>
      <c r="E14" s="217"/>
      <c r="F14" s="217"/>
    </row>
    <row r="15" spans="1:6" s="4" customFormat="1" ht="27" customHeight="1" x14ac:dyDescent="0.2">
      <c r="A15" s="95">
        <f t="shared" si="0"/>
        <v>10</v>
      </c>
      <c r="B15" s="357" t="s">
        <v>1120</v>
      </c>
      <c r="C15" s="150">
        <v>981450</v>
      </c>
      <c r="D15" s="150">
        <v>400000</v>
      </c>
      <c r="E15" s="787"/>
      <c r="F15" s="787"/>
    </row>
    <row r="16" spans="1:6" s="4" customFormat="1" ht="31.5" x14ac:dyDescent="0.2">
      <c r="A16" s="119" t="s">
        <v>667</v>
      </c>
      <c r="B16" s="57" t="s">
        <v>940</v>
      </c>
      <c r="C16" s="150">
        <v>5902207.7199999997</v>
      </c>
      <c r="D16" s="151">
        <v>13506310</v>
      </c>
      <c r="E16" s="787"/>
      <c r="F16" s="787"/>
    </row>
    <row r="17" spans="1:9" s="4" customFormat="1" ht="28.5" customHeight="1" x14ac:dyDescent="0.2">
      <c r="A17" s="95">
        <f>A15+1</f>
        <v>11</v>
      </c>
      <c r="B17" s="39" t="s">
        <v>734</v>
      </c>
      <c r="C17" s="150">
        <v>2127124.87</v>
      </c>
      <c r="D17" s="151">
        <v>1425780.32</v>
      </c>
      <c r="E17" s="217"/>
      <c r="F17" s="217"/>
    </row>
    <row r="18" spans="1:9" s="4" customFormat="1" ht="23.25" customHeight="1" x14ac:dyDescent="0.2">
      <c r="A18" s="95">
        <f t="shared" si="0"/>
        <v>12</v>
      </c>
      <c r="B18" s="39" t="s">
        <v>228</v>
      </c>
      <c r="C18" s="150">
        <v>0</v>
      </c>
      <c r="D18" s="151">
        <v>0</v>
      </c>
      <c r="E18" s="217"/>
      <c r="F18" s="217"/>
    </row>
    <row r="19" spans="1:9" s="4" customFormat="1" ht="33" customHeight="1" x14ac:dyDescent="0.2">
      <c r="A19" s="95">
        <f t="shared" si="0"/>
        <v>13</v>
      </c>
      <c r="B19" s="39" t="s">
        <v>735</v>
      </c>
      <c r="C19" s="150">
        <v>6119285.9500000002</v>
      </c>
      <c r="D19" s="151">
        <v>7448776.1799999997</v>
      </c>
      <c r="E19" s="217"/>
      <c r="F19" s="217"/>
    </row>
    <row r="20" spans="1:9" s="4" customFormat="1" ht="21" customHeight="1" thickBot="1" x14ac:dyDescent="0.25">
      <c r="A20" s="96">
        <f t="shared" si="0"/>
        <v>14</v>
      </c>
      <c r="B20" s="41" t="s">
        <v>78</v>
      </c>
      <c r="C20" s="136">
        <f>SUM(C14:C19)</f>
        <v>38499236.859999999</v>
      </c>
      <c r="D20" s="47">
        <f>SUM(D14:D19)</f>
        <v>47091588.260000005</v>
      </c>
      <c r="E20" s="217"/>
      <c r="F20" s="217"/>
    </row>
    <row r="21" spans="1:9" ht="9" customHeight="1" x14ac:dyDescent="0.25"/>
    <row r="22" spans="1:9" ht="18" customHeight="1" x14ac:dyDescent="0.25">
      <c r="A22" s="991" t="s">
        <v>82</v>
      </c>
      <c r="B22" s="992"/>
      <c r="C22" s="992"/>
      <c r="D22" s="993"/>
    </row>
    <row r="23" spans="1:9" x14ac:dyDescent="0.25">
      <c r="A23" s="1012" t="s">
        <v>18</v>
      </c>
      <c r="B23" s="1013"/>
      <c r="C23" s="1013"/>
      <c r="D23" s="1014"/>
      <c r="E23" s="217"/>
      <c r="F23" s="217"/>
      <c r="G23" s="127"/>
      <c r="H23" s="127"/>
      <c r="I23" s="127"/>
    </row>
    <row r="24" spans="1:9" hidden="1" x14ac:dyDescent="0.25">
      <c r="A24" s="498" t="s">
        <v>941</v>
      </c>
      <c r="B24" s="608" t="s">
        <v>1206</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rgb="FF0000FF"/>
    <pageSetUpPr fitToPage="1"/>
  </sheetPr>
  <dimension ref="A1:J81"/>
  <sheetViews>
    <sheetView zoomScale="85" zoomScaleNormal="85" workbookViewId="0">
      <pane xSplit="2" ySplit="5" topLeftCell="C6" activePane="bottomRight" state="frozen"/>
      <selection pane="topRight" activeCell="C1" sqref="C1"/>
      <selection pane="bottomLeft" activeCell="A6" sqref="A6"/>
      <selection pane="bottomRight" activeCell="J23" sqref="J23"/>
    </sheetView>
  </sheetViews>
  <sheetFormatPr defaultColWidth="9.140625"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1056" t="s">
        <v>1207</v>
      </c>
      <c r="B1" s="1057"/>
      <c r="C1" s="1057"/>
      <c r="D1" s="1057"/>
      <c r="E1" s="1057"/>
      <c r="F1" s="1057"/>
      <c r="G1" s="1057"/>
      <c r="H1" s="1057"/>
      <c r="I1" s="1058"/>
    </row>
    <row r="2" spans="1:10" ht="35.1" customHeight="1" x14ac:dyDescent="0.25">
      <c r="A2" s="1000" t="s">
        <v>1297</v>
      </c>
      <c r="B2" s="1059"/>
      <c r="C2" s="1059"/>
      <c r="D2" s="1059"/>
      <c r="E2" s="1059"/>
      <c r="F2" s="1059"/>
      <c r="G2" s="1059"/>
      <c r="H2" s="1059"/>
      <c r="I2" s="1060"/>
    </row>
    <row r="3" spans="1:10" s="4" customFormat="1" ht="35.25" customHeight="1" x14ac:dyDescent="0.2">
      <c r="A3" s="1005" t="s">
        <v>174</v>
      </c>
      <c r="B3" s="909" t="s">
        <v>290</v>
      </c>
      <c r="C3" s="1063" t="s">
        <v>1208</v>
      </c>
      <c r="D3" s="1052" t="s">
        <v>1209</v>
      </c>
      <c r="E3" s="1052" t="s">
        <v>1210</v>
      </c>
      <c r="F3" s="1052" t="s">
        <v>965</v>
      </c>
      <c r="G3" s="1061" t="s">
        <v>198</v>
      </c>
      <c r="H3" s="1061" t="s">
        <v>945</v>
      </c>
      <c r="I3" s="1054" t="s">
        <v>199</v>
      </c>
    </row>
    <row r="4" spans="1:10" s="4" customFormat="1" ht="72" customHeight="1" x14ac:dyDescent="0.2">
      <c r="A4" s="907"/>
      <c r="B4" s="1022"/>
      <c r="C4" s="1064"/>
      <c r="D4" s="1053"/>
      <c r="E4" s="1053"/>
      <c r="F4" s="1053"/>
      <c r="G4" s="1062"/>
      <c r="H4" s="1062"/>
      <c r="I4" s="1055"/>
    </row>
    <row r="5" spans="1:10" s="4" customFormat="1" x14ac:dyDescent="0.2">
      <c r="A5" s="26"/>
      <c r="B5" s="81"/>
      <c r="C5" s="84" t="s">
        <v>248</v>
      </c>
      <c r="D5" s="84" t="s">
        <v>249</v>
      </c>
      <c r="E5" s="32" t="s">
        <v>250</v>
      </c>
      <c r="F5" s="32" t="s">
        <v>257</v>
      </c>
      <c r="G5" s="32" t="s">
        <v>251</v>
      </c>
      <c r="H5" s="32" t="s">
        <v>252</v>
      </c>
      <c r="I5" s="226" t="s">
        <v>668</v>
      </c>
    </row>
    <row r="6" spans="1:10" s="4" customFormat="1" x14ac:dyDescent="0.2">
      <c r="A6" s="26">
        <v>1</v>
      </c>
      <c r="B6" s="61" t="s">
        <v>337</v>
      </c>
      <c r="C6" s="45">
        <v>0</v>
      </c>
      <c r="D6" s="45">
        <v>23039.53</v>
      </c>
      <c r="E6" s="45">
        <v>94437.24</v>
      </c>
      <c r="F6" s="45">
        <v>272798.53999999998</v>
      </c>
      <c r="G6" s="45">
        <v>0</v>
      </c>
      <c r="H6" s="45">
        <v>0</v>
      </c>
      <c r="I6" s="131">
        <f t="shared" ref="I6:I17" si="0">SUM(C6:H6)</f>
        <v>390275.31</v>
      </c>
    </row>
    <row r="7" spans="1:10" s="4" customFormat="1" x14ac:dyDescent="0.2">
      <c r="A7" s="26"/>
      <c r="B7" s="62" t="s">
        <v>265</v>
      </c>
      <c r="C7" s="45">
        <v>0</v>
      </c>
      <c r="D7" s="45"/>
      <c r="E7" s="45"/>
      <c r="F7" s="45"/>
      <c r="G7" s="45"/>
      <c r="H7" s="45"/>
      <c r="I7" s="131"/>
    </row>
    <row r="8" spans="1:10" s="4" customFormat="1" x14ac:dyDescent="0.2">
      <c r="A8" s="26">
        <v>2</v>
      </c>
      <c r="B8" s="101" t="s">
        <v>51</v>
      </c>
      <c r="C8" s="45">
        <v>0</v>
      </c>
      <c r="D8" s="45">
        <v>23039.53</v>
      </c>
      <c r="E8" s="45">
        <v>88233.32</v>
      </c>
      <c r="F8" s="45">
        <v>259103</v>
      </c>
      <c r="G8" s="45">
        <v>0</v>
      </c>
      <c r="H8" s="45">
        <v>0</v>
      </c>
      <c r="I8" s="131">
        <f t="shared" si="0"/>
        <v>370375.85</v>
      </c>
    </row>
    <row r="9" spans="1:10" x14ac:dyDescent="0.25">
      <c r="A9" s="26">
        <v>3</v>
      </c>
      <c r="B9" s="61" t="s">
        <v>247</v>
      </c>
      <c r="C9" s="45">
        <v>0</v>
      </c>
      <c r="D9" s="45">
        <v>0</v>
      </c>
      <c r="E9" s="45">
        <v>20927.16</v>
      </c>
      <c r="F9" s="45">
        <v>110406.55</v>
      </c>
      <c r="G9" s="45">
        <v>0</v>
      </c>
      <c r="H9" s="45">
        <v>0</v>
      </c>
      <c r="I9" s="131">
        <f t="shared" si="0"/>
        <v>131333.71</v>
      </c>
    </row>
    <row r="10" spans="1:10" ht="31.5" x14ac:dyDescent="0.25">
      <c r="A10" s="26">
        <v>4</v>
      </c>
      <c r="B10" s="493" t="s">
        <v>943</v>
      </c>
      <c r="C10" s="55">
        <f>SUM(C11:C16)</f>
        <v>167209.13000000003</v>
      </c>
      <c r="D10" s="55">
        <f t="shared" ref="D10:I10" si="1">SUM(D11:D16)</f>
        <v>2136513.71</v>
      </c>
      <c r="E10" s="55">
        <f t="shared" si="1"/>
        <v>836044.76</v>
      </c>
      <c r="F10" s="55">
        <f t="shared" si="1"/>
        <v>611551.36</v>
      </c>
      <c r="G10" s="55">
        <f t="shared" si="1"/>
        <v>0</v>
      </c>
      <c r="H10" s="55">
        <f t="shared" si="1"/>
        <v>0</v>
      </c>
      <c r="I10" s="131">
        <f t="shared" si="1"/>
        <v>3751318.9599999995</v>
      </c>
      <c r="J10" s="484"/>
    </row>
    <row r="11" spans="1:10" x14ac:dyDescent="0.25">
      <c r="A11" s="26">
        <v>5</v>
      </c>
      <c r="B11" s="494" t="s">
        <v>307</v>
      </c>
      <c r="C11" s="45">
        <v>0</v>
      </c>
      <c r="D11" s="45">
        <v>0</v>
      </c>
      <c r="E11" s="45">
        <v>5727.91</v>
      </c>
      <c r="F11" s="45">
        <v>0</v>
      </c>
      <c r="G11" s="45">
        <v>0</v>
      </c>
      <c r="H11" s="45">
        <v>0</v>
      </c>
      <c r="I11" s="131">
        <f t="shared" si="0"/>
        <v>5727.91</v>
      </c>
    </row>
    <row r="12" spans="1:10" x14ac:dyDescent="0.25">
      <c r="A12" s="26">
        <v>6</v>
      </c>
      <c r="B12" s="494" t="s">
        <v>939</v>
      </c>
      <c r="C12" s="45">
        <v>0</v>
      </c>
      <c r="D12" s="45">
        <v>0</v>
      </c>
      <c r="E12" s="45">
        <v>3196.12</v>
      </c>
      <c r="F12" s="45">
        <v>2940</v>
      </c>
      <c r="G12" s="45">
        <v>0</v>
      </c>
      <c r="H12" s="45">
        <v>0</v>
      </c>
      <c r="I12" s="131">
        <f t="shared" si="0"/>
        <v>6136.12</v>
      </c>
      <c r="J12" s="485"/>
    </row>
    <row r="13" spans="1:10" x14ac:dyDescent="0.25">
      <c r="A13" s="26">
        <v>7</v>
      </c>
      <c r="B13" s="327" t="s">
        <v>308</v>
      </c>
      <c r="C13" s="45">
        <v>6321.42</v>
      </c>
      <c r="D13" s="45">
        <v>40200.31</v>
      </c>
      <c r="E13" s="45">
        <v>113746.21</v>
      </c>
      <c r="F13" s="45">
        <v>80010.990000000005</v>
      </c>
      <c r="G13" s="45">
        <v>0</v>
      </c>
      <c r="H13" s="45">
        <v>0</v>
      </c>
      <c r="I13" s="131">
        <f t="shared" si="0"/>
        <v>240278.93</v>
      </c>
    </row>
    <row r="14" spans="1:10" ht="31.5" x14ac:dyDescent="0.25">
      <c r="A14" s="26">
        <v>8</v>
      </c>
      <c r="B14" s="494" t="s">
        <v>309</v>
      </c>
      <c r="C14" s="45">
        <v>152467.23000000001</v>
      </c>
      <c r="D14" s="45">
        <v>2052181</v>
      </c>
      <c r="E14" s="45">
        <v>620734.54</v>
      </c>
      <c r="F14" s="45">
        <v>479361.49</v>
      </c>
      <c r="G14" s="45">
        <v>0</v>
      </c>
      <c r="H14" s="45">
        <v>0</v>
      </c>
      <c r="I14" s="131">
        <f t="shared" si="0"/>
        <v>3304744.26</v>
      </c>
    </row>
    <row r="15" spans="1:10" ht="31.5" x14ac:dyDescent="0.25">
      <c r="A15" s="37">
        <v>9</v>
      </c>
      <c r="B15" s="494" t="s">
        <v>310</v>
      </c>
      <c r="C15" s="45">
        <v>8420.48</v>
      </c>
      <c r="D15" s="45">
        <v>44132.4</v>
      </c>
      <c r="E15" s="45">
        <v>68447.97</v>
      </c>
      <c r="F15" s="45">
        <v>41771.68</v>
      </c>
      <c r="G15" s="45">
        <v>0</v>
      </c>
      <c r="H15" s="45">
        <v>0</v>
      </c>
      <c r="I15" s="131">
        <f t="shared" si="0"/>
        <v>162772.53</v>
      </c>
    </row>
    <row r="16" spans="1:10" x14ac:dyDescent="0.25">
      <c r="A16" s="26">
        <v>10</v>
      </c>
      <c r="B16" s="494" t="s">
        <v>937</v>
      </c>
      <c r="C16" s="45">
        <v>0</v>
      </c>
      <c r="D16" s="45">
        <v>0</v>
      </c>
      <c r="E16" s="45">
        <v>24192.01</v>
      </c>
      <c r="F16" s="45">
        <v>7467.2</v>
      </c>
      <c r="G16" s="45">
        <v>0</v>
      </c>
      <c r="H16" s="45">
        <v>0</v>
      </c>
      <c r="I16" s="131">
        <f t="shared" si="0"/>
        <v>31659.21</v>
      </c>
      <c r="J16" s="484"/>
    </row>
    <row r="17" spans="1:9" x14ac:dyDescent="0.25">
      <c r="A17" s="26">
        <v>11</v>
      </c>
      <c r="B17" s="495" t="s">
        <v>154</v>
      </c>
      <c r="C17" s="45">
        <v>0</v>
      </c>
      <c r="D17" s="45">
        <v>0</v>
      </c>
      <c r="E17" s="45">
        <v>0</v>
      </c>
      <c r="F17" s="45">
        <v>29628</v>
      </c>
      <c r="G17" s="45">
        <v>0</v>
      </c>
      <c r="H17" s="45">
        <v>0</v>
      </c>
      <c r="I17" s="131">
        <f t="shared" si="0"/>
        <v>29628</v>
      </c>
    </row>
    <row r="18" spans="1:9" x14ac:dyDescent="0.25">
      <c r="A18" s="37">
        <v>12</v>
      </c>
      <c r="B18" s="493" t="s">
        <v>155</v>
      </c>
      <c r="C18" s="45">
        <v>0</v>
      </c>
      <c r="D18" s="45">
        <v>0</v>
      </c>
      <c r="E18" s="45">
        <v>229133.28</v>
      </c>
      <c r="F18" s="45">
        <v>76008</v>
      </c>
      <c r="G18" s="45">
        <v>0</v>
      </c>
      <c r="H18" s="45">
        <v>0</v>
      </c>
      <c r="I18" s="131">
        <f t="shared" ref="I18:I23" si="2">SUM(C18:H18)</f>
        <v>305141.28000000003</v>
      </c>
    </row>
    <row r="19" spans="1:9" x14ac:dyDescent="0.25">
      <c r="A19" s="26">
        <v>13</v>
      </c>
      <c r="B19" s="493" t="s">
        <v>262</v>
      </c>
      <c r="C19" s="45">
        <v>1445662.57</v>
      </c>
      <c r="D19" s="45">
        <v>4267328.13</v>
      </c>
      <c r="E19" s="45">
        <v>1838319.5</v>
      </c>
      <c r="F19" s="45">
        <v>2520012.02</v>
      </c>
      <c r="G19" s="45">
        <v>0</v>
      </c>
      <c r="H19" s="45">
        <v>0</v>
      </c>
      <c r="I19" s="131">
        <f t="shared" si="2"/>
        <v>10071322.220000001</v>
      </c>
    </row>
    <row r="20" spans="1:9" x14ac:dyDescent="0.25">
      <c r="A20" s="26">
        <v>14</v>
      </c>
      <c r="B20" s="493" t="s">
        <v>156</v>
      </c>
      <c r="C20" s="45">
        <v>5992.58</v>
      </c>
      <c r="D20" s="45">
        <v>0</v>
      </c>
      <c r="E20" s="45">
        <v>89758.77</v>
      </c>
      <c r="F20" s="45">
        <v>7306.39</v>
      </c>
      <c r="G20" s="45">
        <v>0</v>
      </c>
      <c r="H20" s="45">
        <v>0</v>
      </c>
      <c r="I20" s="131">
        <f t="shared" si="2"/>
        <v>103057.74</v>
      </c>
    </row>
    <row r="21" spans="1:9" x14ac:dyDescent="0.25">
      <c r="A21" s="37">
        <v>15</v>
      </c>
      <c r="B21" s="493" t="s">
        <v>270</v>
      </c>
      <c r="C21" s="45">
        <v>0</v>
      </c>
      <c r="D21" s="45">
        <v>0</v>
      </c>
      <c r="E21" s="45">
        <v>0</v>
      </c>
      <c r="F21" s="45">
        <v>30000</v>
      </c>
      <c r="G21" s="45">
        <v>0</v>
      </c>
      <c r="H21" s="45">
        <v>0</v>
      </c>
      <c r="I21" s="131">
        <f t="shared" si="2"/>
        <v>30000</v>
      </c>
    </row>
    <row r="22" spans="1:9" x14ac:dyDescent="0.25">
      <c r="A22" s="26">
        <v>16</v>
      </c>
      <c r="B22" s="496" t="s">
        <v>907</v>
      </c>
      <c r="C22" s="468">
        <v>36850</v>
      </c>
      <c r="D22" s="45">
        <v>6887436.8700000001</v>
      </c>
      <c r="E22" s="45">
        <v>0</v>
      </c>
      <c r="F22" s="45">
        <v>206304.46</v>
      </c>
      <c r="G22" s="45">
        <v>0</v>
      </c>
      <c r="H22" s="45">
        <v>0</v>
      </c>
      <c r="I22" s="131">
        <f t="shared" si="2"/>
        <v>7130591.3300000001</v>
      </c>
    </row>
    <row r="23" spans="1:9" ht="48" thickBot="1" x14ac:dyDescent="0.3">
      <c r="A23" s="27">
        <v>17</v>
      </c>
      <c r="B23" s="497" t="s">
        <v>944</v>
      </c>
      <c r="C23" s="469">
        <f>+C6+C9+C10+C17+C18+C19+C20+C21+C22</f>
        <v>1655714.2800000003</v>
      </c>
      <c r="D23" s="387">
        <f t="shared" ref="D23:H23" si="3">+D6+D9+D10+D17+D18+D19+D20+D21+D22</f>
        <v>13314318.239999998</v>
      </c>
      <c r="E23" s="387">
        <f t="shared" si="3"/>
        <v>3108620.71</v>
      </c>
      <c r="F23" s="387">
        <f t="shared" si="3"/>
        <v>3864015.32</v>
      </c>
      <c r="G23" s="387">
        <f t="shared" si="3"/>
        <v>0</v>
      </c>
      <c r="H23" s="387">
        <f t="shared" si="3"/>
        <v>0</v>
      </c>
      <c r="I23" s="388">
        <f t="shared" si="2"/>
        <v>21942668.550000001</v>
      </c>
    </row>
    <row r="24" spans="1:9" x14ac:dyDescent="0.25">
      <c r="C24" s="215"/>
      <c r="D24" s="214"/>
      <c r="E24" s="214"/>
      <c r="F24" s="214"/>
      <c r="G24" s="214"/>
      <c r="H24" s="214"/>
    </row>
    <row r="25" spans="1:9" x14ac:dyDescent="0.25">
      <c r="C25" s="214"/>
      <c r="D25" s="214"/>
      <c r="E25" s="214"/>
      <c r="F25" s="214"/>
      <c r="G25" s="214"/>
      <c r="H25" s="214"/>
    </row>
    <row r="26" spans="1:9" x14ac:dyDescent="0.25">
      <c r="C26" s="214"/>
      <c r="D26" s="214"/>
      <c r="E26" s="214"/>
      <c r="F26" s="214"/>
      <c r="G26" s="214"/>
      <c r="H26" s="214"/>
    </row>
    <row r="27" spans="1:9" x14ac:dyDescent="0.25">
      <c r="C27" s="214"/>
      <c r="D27" s="214"/>
      <c r="E27" s="214"/>
      <c r="F27" s="214"/>
      <c r="G27" s="214"/>
      <c r="H27" s="214"/>
    </row>
    <row r="28" spans="1:9" x14ac:dyDescent="0.25">
      <c r="C28" s="214"/>
      <c r="D28" s="214"/>
      <c r="E28" s="214"/>
      <c r="F28" s="214"/>
      <c r="G28" s="214"/>
      <c r="H28" s="214"/>
    </row>
    <row r="29" spans="1:9" x14ac:dyDescent="0.25">
      <c r="C29" s="214"/>
      <c r="D29" s="214"/>
      <c r="E29" s="214"/>
      <c r="F29" s="214"/>
      <c r="G29" s="214"/>
      <c r="H29" s="214"/>
    </row>
    <row r="30" spans="1:9" x14ac:dyDescent="0.25">
      <c r="C30" s="214"/>
      <c r="D30" s="214"/>
      <c r="E30" s="214"/>
      <c r="F30" s="214"/>
      <c r="G30" s="214"/>
      <c r="H30" s="214"/>
    </row>
    <row r="31" spans="1:9" x14ac:dyDescent="0.25">
      <c r="C31" s="214"/>
      <c r="D31" s="214"/>
      <c r="E31" s="214"/>
      <c r="F31" s="214"/>
      <c r="G31" s="214"/>
      <c r="H31" s="214"/>
    </row>
    <row r="32" spans="1:9" x14ac:dyDescent="0.25">
      <c r="C32" s="214"/>
      <c r="D32" s="214"/>
      <c r="E32" s="214"/>
      <c r="F32" s="214"/>
      <c r="G32" s="214"/>
      <c r="H32" s="214"/>
    </row>
    <row r="33" spans="3:8" x14ac:dyDescent="0.25">
      <c r="C33" s="214"/>
      <c r="D33" s="214"/>
      <c r="E33" s="214"/>
      <c r="F33" s="214"/>
      <c r="G33" s="214"/>
      <c r="H33" s="214"/>
    </row>
    <row r="34" spans="3:8" x14ac:dyDescent="0.25">
      <c r="C34" s="214"/>
      <c r="D34" s="214"/>
      <c r="E34" s="214"/>
      <c r="F34" s="214"/>
      <c r="G34" s="214"/>
      <c r="H34" s="214"/>
    </row>
    <row r="35" spans="3:8" x14ac:dyDescent="0.25">
      <c r="C35" s="214"/>
      <c r="D35" s="214"/>
      <c r="E35" s="214"/>
      <c r="F35" s="214"/>
      <c r="G35" s="214"/>
      <c r="H35" s="214"/>
    </row>
    <row r="36" spans="3:8" x14ac:dyDescent="0.25">
      <c r="C36" s="214"/>
      <c r="D36" s="214"/>
      <c r="E36" s="214"/>
      <c r="F36" s="214"/>
      <c r="G36" s="214"/>
      <c r="H36" s="214"/>
    </row>
    <row r="37" spans="3:8" x14ac:dyDescent="0.25">
      <c r="C37" s="214"/>
      <c r="D37" s="214"/>
      <c r="E37" s="214"/>
      <c r="F37" s="214"/>
      <c r="G37" s="214"/>
      <c r="H37" s="214"/>
    </row>
    <row r="38" spans="3:8" x14ac:dyDescent="0.25">
      <c r="C38" s="214"/>
      <c r="D38" s="214"/>
      <c r="E38" s="214"/>
      <c r="F38" s="214"/>
      <c r="G38" s="214"/>
      <c r="H38" s="214"/>
    </row>
    <row r="39" spans="3:8" x14ac:dyDescent="0.25">
      <c r="C39" s="214"/>
      <c r="D39" s="214"/>
      <c r="E39" s="214"/>
      <c r="F39" s="214"/>
      <c r="G39" s="214"/>
      <c r="H39" s="214"/>
    </row>
    <row r="40" spans="3:8" x14ac:dyDescent="0.25">
      <c r="C40" s="214"/>
      <c r="D40" s="214"/>
      <c r="E40" s="214"/>
      <c r="F40" s="214"/>
      <c r="G40" s="214"/>
      <c r="H40" s="214"/>
    </row>
    <row r="41" spans="3:8" x14ac:dyDescent="0.25">
      <c r="C41" s="214"/>
      <c r="D41" s="214"/>
      <c r="E41" s="214"/>
      <c r="F41" s="214"/>
      <c r="G41" s="214"/>
      <c r="H41" s="214"/>
    </row>
    <row r="42" spans="3:8" x14ac:dyDescent="0.25">
      <c r="C42" s="214"/>
      <c r="D42" s="214"/>
      <c r="E42" s="214"/>
      <c r="F42" s="214"/>
      <c r="G42" s="214"/>
      <c r="H42" s="214"/>
    </row>
    <row r="43" spans="3:8" x14ac:dyDescent="0.25">
      <c r="C43" s="214"/>
      <c r="D43" s="214"/>
      <c r="E43" s="214"/>
      <c r="F43" s="214"/>
      <c r="G43" s="214"/>
      <c r="H43" s="214"/>
    </row>
    <row r="44" spans="3:8" x14ac:dyDescent="0.25">
      <c r="C44" s="214"/>
      <c r="D44" s="214"/>
      <c r="E44" s="214"/>
      <c r="F44" s="214"/>
      <c r="G44" s="214"/>
      <c r="H44" s="214"/>
    </row>
    <row r="45" spans="3:8" x14ac:dyDescent="0.25">
      <c r="C45" s="214"/>
      <c r="D45" s="214"/>
      <c r="E45" s="214"/>
      <c r="F45" s="214"/>
      <c r="G45" s="214"/>
      <c r="H45" s="214"/>
    </row>
    <row r="46" spans="3:8" x14ac:dyDescent="0.25">
      <c r="C46" s="214"/>
      <c r="D46" s="214"/>
      <c r="E46" s="214"/>
      <c r="F46" s="214"/>
      <c r="G46" s="214"/>
      <c r="H46" s="214"/>
    </row>
    <row r="47" spans="3:8" x14ac:dyDescent="0.25">
      <c r="C47" s="214"/>
      <c r="D47" s="214"/>
      <c r="E47" s="214"/>
      <c r="F47" s="214"/>
      <c r="G47" s="214"/>
      <c r="H47" s="214"/>
    </row>
    <row r="48" spans="3:8" x14ac:dyDescent="0.25">
      <c r="C48" s="214"/>
      <c r="D48" s="214"/>
      <c r="E48" s="214"/>
      <c r="F48" s="214"/>
      <c r="G48" s="214"/>
      <c r="H48" s="214"/>
    </row>
    <row r="49" spans="3:8" x14ac:dyDescent="0.25">
      <c r="C49" s="214"/>
      <c r="D49" s="214"/>
      <c r="E49" s="214"/>
      <c r="F49" s="214"/>
      <c r="G49" s="214"/>
      <c r="H49" s="214"/>
    </row>
    <row r="50" spans="3:8" x14ac:dyDescent="0.25">
      <c r="C50" s="214"/>
      <c r="D50" s="214"/>
      <c r="E50" s="214"/>
      <c r="F50" s="214"/>
      <c r="G50" s="214"/>
      <c r="H50" s="214"/>
    </row>
    <row r="51" spans="3:8" x14ac:dyDescent="0.25">
      <c r="C51" s="214"/>
      <c r="D51" s="214"/>
      <c r="E51" s="214"/>
      <c r="F51" s="214"/>
      <c r="G51" s="214"/>
      <c r="H51" s="214"/>
    </row>
    <row r="52" spans="3:8" x14ac:dyDescent="0.25">
      <c r="C52" s="214"/>
      <c r="D52" s="214"/>
      <c r="E52" s="214"/>
      <c r="F52" s="214"/>
      <c r="G52" s="214"/>
      <c r="H52" s="214"/>
    </row>
    <row r="53" spans="3:8" x14ac:dyDescent="0.25">
      <c r="C53" s="214"/>
      <c r="D53" s="214"/>
      <c r="E53" s="214"/>
      <c r="F53" s="214"/>
      <c r="G53" s="214"/>
      <c r="H53" s="214"/>
    </row>
    <row r="54" spans="3:8" x14ac:dyDescent="0.25">
      <c r="C54" s="214"/>
      <c r="D54" s="214"/>
      <c r="E54" s="214"/>
      <c r="F54" s="214"/>
      <c r="G54" s="214"/>
      <c r="H54" s="214"/>
    </row>
    <row r="55" spans="3:8" x14ac:dyDescent="0.25">
      <c r="C55" s="214"/>
      <c r="D55" s="214"/>
      <c r="E55" s="214"/>
      <c r="F55" s="214"/>
      <c r="G55" s="214"/>
      <c r="H55" s="214"/>
    </row>
    <row r="56" spans="3:8" x14ac:dyDescent="0.25">
      <c r="C56" s="214"/>
      <c r="D56" s="214"/>
      <c r="E56" s="214"/>
      <c r="F56" s="214"/>
      <c r="G56" s="214"/>
      <c r="H56" s="214"/>
    </row>
    <row r="57" spans="3:8" x14ac:dyDescent="0.25">
      <c r="C57" s="214"/>
      <c r="D57" s="214"/>
      <c r="E57" s="214"/>
      <c r="F57" s="214"/>
      <c r="G57" s="214"/>
      <c r="H57" s="214"/>
    </row>
    <row r="58" spans="3:8" x14ac:dyDescent="0.25">
      <c r="C58" s="214"/>
      <c r="D58" s="214"/>
      <c r="E58" s="214"/>
      <c r="F58" s="214"/>
      <c r="G58" s="214"/>
      <c r="H58" s="214"/>
    </row>
    <row r="59" spans="3:8" x14ac:dyDescent="0.25">
      <c r="C59" s="214"/>
      <c r="D59" s="214"/>
      <c r="E59" s="214"/>
      <c r="F59" s="214"/>
      <c r="G59" s="214"/>
      <c r="H59" s="214"/>
    </row>
    <row r="60" spans="3:8" x14ac:dyDescent="0.25">
      <c r="C60" s="214"/>
      <c r="D60" s="214"/>
      <c r="E60" s="214"/>
      <c r="F60" s="214"/>
      <c r="G60" s="214"/>
      <c r="H60" s="214"/>
    </row>
    <row r="61" spans="3:8" x14ac:dyDescent="0.25">
      <c r="C61" s="214"/>
      <c r="D61" s="214"/>
      <c r="E61" s="214"/>
      <c r="F61" s="214"/>
      <c r="G61" s="214"/>
      <c r="H61" s="214"/>
    </row>
    <row r="62" spans="3:8" x14ac:dyDescent="0.25">
      <c r="C62" s="214"/>
      <c r="D62" s="214"/>
      <c r="E62" s="214"/>
      <c r="F62" s="214"/>
      <c r="G62" s="214"/>
      <c r="H62" s="214"/>
    </row>
    <row r="63" spans="3:8" x14ac:dyDescent="0.25">
      <c r="C63" s="214"/>
      <c r="D63" s="214"/>
      <c r="E63" s="214"/>
      <c r="F63" s="214"/>
      <c r="G63" s="214"/>
      <c r="H63" s="214"/>
    </row>
    <row r="64" spans="3:8" x14ac:dyDescent="0.25">
      <c r="C64" s="214"/>
      <c r="D64" s="214"/>
      <c r="E64" s="214"/>
      <c r="F64" s="214"/>
      <c r="G64" s="214"/>
      <c r="H64" s="214"/>
    </row>
    <row r="65" spans="3:8" x14ac:dyDescent="0.25">
      <c r="C65" s="214"/>
      <c r="D65" s="214"/>
      <c r="E65" s="214"/>
      <c r="F65" s="214"/>
      <c r="G65" s="214"/>
      <c r="H65" s="214"/>
    </row>
    <row r="66" spans="3:8" x14ac:dyDescent="0.25">
      <c r="C66" s="214"/>
      <c r="D66" s="214"/>
      <c r="E66" s="214"/>
      <c r="F66" s="214"/>
      <c r="G66" s="214"/>
      <c r="H66" s="214"/>
    </row>
    <row r="67" spans="3:8" x14ac:dyDescent="0.25">
      <c r="C67" s="214"/>
      <c r="D67" s="214"/>
      <c r="E67" s="214"/>
      <c r="F67" s="214"/>
      <c r="G67" s="214"/>
      <c r="H67" s="214"/>
    </row>
    <row r="68" spans="3:8" x14ac:dyDescent="0.25">
      <c r="C68" s="214"/>
      <c r="D68" s="214"/>
      <c r="E68" s="214"/>
      <c r="F68" s="214"/>
      <c r="G68" s="214"/>
      <c r="H68" s="214"/>
    </row>
    <row r="69" spans="3:8" x14ac:dyDescent="0.25">
      <c r="C69" s="214"/>
      <c r="D69" s="214"/>
      <c r="E69" s="214"/>
      <c r="F69" s="214"/>
      <c r="G69" s="214"/>
      <c r="H69" s="214"/>
    </row>
    <row r="70" spans="3:8" x14ac:dyDescent="0.25">
      <c r="C70" s="214"/>
      <c r="D70" s="214"/>
      <c r="E70" s="214"/>
      <c r="F70" s="214"/>
      <c r="G70" s="214"/>
      <c r="H70" s="214"/>
    </row>
    <row r="71" spans="3:8" x14ac:dyDescent="0.25">
      <c r="C71" s="214"/>
      <c r="D71" s="214"/>
      <c r="E71" s="214"/>
      <c r="F71" s="214"/>
      <c r="G71" s="214"/>
      <c r="H71" s="214"/>
    </row>
    <row r="72" spans="3:8" x14ac:dyDescent="0.25">
      <c r="C72" s="214"/>
      <c r="D72" s="214"/>
      <c r="E72" s="214"/>
      <c r="F72" s="214"/>
      <c r="G72" s="214"/>
      <c r="H72" s="214"/>
    </row>
    <row r="73" spans="3:8" x14ac:dyDescent="0.25">
      <c r="C73" s="214"/>
      <c r="D73" s="214"/>
      <c r="E73" s="214"/>
      <c r="F73" s="214"/>
      <c r="G73" s="214"/>
      <c r="H73" s="214"/>
    </row>
    <row r="74" spans="3:8" x14ac:dyDescent="0.25">
      <c r="C74" s="214"/>
      <c r="D74" s="214"/>
      <c r="E74" s="214"/>
      <c r="F74" s="214"/>
      <c r="G74" s="214"/>
      <c r="H74" s="214"/>
    </row>
    <row r="75" spans="3:8" x14ac:dyDescent="0.25">
      <c r="C75" s="214"/>
      <c r="D75" s="214"/>
      <c r="E75" s="214"/>
      <c r="F75" s="214"/>
      <c r="G75" s="214"/>
      <c r="H75" s="214"/>
    </row>
    <row r="76" spans="3:8" x14ac:dyDescent="0.25">
      <c r="C76" s="214"/>
      <c r="D76" s="214"/>
      <c r="E76" s="214"/>
      <c r="F76" s="214"/>
      <c r="G76" s="214"/>
      <c r="H76" s="214"/>
    </row>
    <row r="77" spans="3:8" x14ac:dyDescent="0.25">
      <c r="C77" s="214"/>
      <c r="D77" s="214"/>
      <c r="E77" s="214"/>
      <c r="F77" s="214"/>
      <c r="G77" s="214"/>
      <c r="H77" s="214"/>
    </row>
    <row r="78" spans="3:8" x14ac:dyDescent="0.25">
      <c r="C78" s="214"/>
      <c r="D78" s="214"/>
      <c r="E78" s="214"/>
      <c r="F78" s="214"/>
      <c r="G78" s="214"/>
      <c r="H78" s="214"/>
    </row>
    <row r="79" spans="3:8" x14ac:dyDescent="0.25">
      <c r="C79" s="214"/>
      <c r="D79" s="214"/>
      <c r="E79" s="214"/>
      <c r="F79" s="214"/>
      <c r="G79" s="214"/>
      <c r="H79" s="214"/>
    </row>
    <row r="80" spans="3:8" x14ac:dyDescent="0.25">
      <c r="C80" s="214"/>
      <c r="D80" s="214"/>
      <c r="E80" s="214"/>
      <c r="F80" s="214"/>
      <c r="G80" s="214"/>
      <c r="H80" s="214"/>
    </row>
    <row r="81" spans="3:8" x14ac:dyDescent="0.25">
      <c r="C81" s="214"/>
      <c r="D81" s="214"/>
      <c r="E81" s="214"/>
      <c r="F81" s="214"/>
      <c r="G81" s="214"/>
      <c r="H81" s="214"/>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F27"/>
  <sheetViews>
    <sheetView workbookViewId="0">
      <selection activeCell="B29" sqref="B29"/>
    </sheetView>
  </sheetViews>
  <sheetFormatPr defaultColWidth="62.140625" defaultRowHeight="12.75" x14ac:dyDescent="0.2"/>
  <cols>
    <col min="1" max="1" width="17.42578125" customWidth="1"/>
    <col min="2" max="2" width="40.140625" style="117"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26" customFormat="1" ht="48" customHeight="1" thickBot="1" x14ac:dyDescent="0.25">
      <c r="A1" s="877" t="s">
        <v>1076</v>
      </c>
      <c r="B1" s="878"/>
      <c r="C1" s="879"/>
      <c r="D1" s="433"/>
    </row>
    <row r="2" spans="1:6" ht="47.25" x14ac:dyDescent="0.2">
      <c r="A2" s="875" t="s">
        <v>657</v>
      </c>
      <c r="B2" s="876"/>
      <c r="C2" s="483" t="s">
        <v>1044</v>
      </c>
      <c r="F2" s="486"/>
    </row>
    <row r="3" spans="1:6" ht="31.5" x14ac:dyDescent="0.2">
      <c r="A3" s="602" t="s">
        <v>272</v>
      </c>
      <c r="B3" s="293" t="s">
        <v>1157</v>
      </c>
      <c r="C3" s="584" t="s">
        <v>1227</v>
      </c>
      <c r="F3" s="486"/>
    </row>
    <row r="4" spans="1:6" ht="31.5" x14ac:dyDescent="0.2">
      <c r="A4" s="362" t="s">
        <v>175</v>
      </c>
      <c r="B4" s="293" t="s">
        <v>1077</v>
      </c>
      <c r="C4" s="432" t="s">
        <v>354</v>
      </c>
    </row>
    <row r="5" spans="1:6" ht="15.75" x14ac:dyDescent="0.2">
      <c r="A5" s="364" t="s">
        <v>176</v>
      </c>
      <c r="B5" s="293" t="s">
        <v>712</v>
      </c>
      <c r="C5" s="432" t="s">
        <v>354</v>
      </c>
      <c r="D5" s="276"/>
      <c r="F5" s="486"/>
    </row>
    <row r="6" spans="1:6" ht="15.75" x14ac:dyDescent="0.2">
      <c r="A6" s="364" t="s">
        <v>177</v>
      </c>
      <c r="B6" s="293" t="s">
        <v>713</v>
      </c>
      <c r="C6" s="432" t="s">
        <v>354</v>
      </c>
      <c r="D6" s="340"/>
    </row>
    <row r="7" spans="1:6" ht="15.75" x14ac:dyDescent="0.2">
      <c r="A7" s="503" t="s">
        <v>178</v>
      </c>
      <c r="B7" s="504" t="s">
        <v>714</v>
      </c>
      <c r="C7" s="584" t="s">
        <v>1074</v>
      </c>
      <c r="D7" s="617" t="s">
        <v>1234</v>
      </c>
      <c r="E7" s="617" t="s">
        <v>1235</v>
      </c>
    </row>
    <row r="8" spans="1:6" ht="15.75" x14ac:dyDescent="0.2">
      <c r="A8" s="362" t="s">
        <v>179</v>
      </c>
      <c r="B8" s="293" t="s">
        <v>715</v>
      </c>
      <c r="C8" s="432" t="s">
        <v>354</v>
      </c>
    </row>
    <row r="9" spans="1:6" ht="15.75" x14ac:dyDescent="0.2">
      <c r="A9" s="362" t="s">
        <v>787</v>
      </c>
      <c r="B9" s="295" t="s">
        <v>788</v>
      </c>
      <c r="C9" s="432" t="s">
        <v>354</v>
      </c>
      <c r="E9" s="393"/>
    </row>
    <row r="10" spans="1:6" ht="15.75" x14ac:dyDescent="0.2">
      <c r="A10" s="277" t="s">
        <v>180</v>
      </c>
      <c r="B10" s="294" t="s">
        <v>658</v>
      </c>
      <c r="C10" s="432" t="s">
        <v>354</v>
      </c>
      <c r="E10" s="393"/>
    </row>
    <row r="11" spans="1:6" ht="15.75" x14ac:dyDescent="0.2">
      <c r="A11" s="362" t="s">
        <v>162</v>
      </c>
      <c r="B11" s="293" t="s">
        <v>326</v>
      </c>
      <c r="C11" s="432" t="s">
        <v>354</v>
      </c>
    </row>
    <row r="12" spans="1:6" ht="15.75" x14ac:dyDescent="0.2">
      <c r="A12" s="602" t="s">
        <v>1226</v>
      </c>
      <c r="B12" s="611" t="s">
        <v>1135</v>
      </c>
      <c r="C12" s="584" t="s">
        <v>1231</v>
      </c>
    </row>
    <row r="13" spans="1:6" ht="15.75" x14ac:dyDescent="0.2">
      <c r="A13" s="364" t="s">
        <v>0</v>
      </c>
      <c r="B13" s="293" t="s">
        <v>327</v>
      </c>
      <c r="C13" s="432" t="s">
        <v>354</v>
      </c>
    </row>
    <row r="14" spans="1:6" ht="15.75" x14ac:dyDescent="0.2">
      <c r="A14" s="277" t="s">
        <v>1</v>
      </c>
      <c r="B14" s="293" t="s">
        <v>328</v>
      </c>
      <c r="C14" s="584" t="s">
        <v>1228</v>
      </c>
      <c r="F14" s="486"/>
    </row>
    <row r="15" spans="1:6" ht="31.5" x14ac:dyDescent="0.2">
      <c r="A15" s="364" t="s">
        <v>2</v>
      </c>
      <c r="B15" s="293" t="s">
        <v>329</v>
      </c>
      <c r="C15" s="584" t="s">
        <v>1073</v>
      </c>
      <c r="D15" s="393" t="s">
        <v>1229</v>
      </c>
      <c r="F15" s="486"/>
    </row>
    <row r="16" spans="1:6" ht="31.5" x14ac:dyDescent="0.2">
      <c r="A16" s="364" t="s">
        <v>3</v>
      </c>
      <c r="B16" s="293" t="s">
        <v>642</v>
      </c>
      <c r="C16" s="432" t="s">
        <v>354</v>
      </c>
    </row>
    <row r="17" spans="1:4" ht="34.5" customHeight="1" x14ac:dyDescent="0.2">
      <c r="A17" s="364" t="s">
        <v>4</v>
      </c>
      <c r="B17" s="293" t="s">
        <v>72</v>
      </c>
      <c r="C17" s="432" t="s">
        <v>354</v>
      </c>
    </row>
    <row r="18" spans="1:4" ht="15.75" x14ac:dyDescent="0.2">
      <c r="A18" s="364" t="s">
        <v>5</v>
      </c>
      <c r="B18" s="293" t="s">
        <v>73</v>
      </c>
      <c r="C18" s="432" t="s">
        <v>354</v>
      </c>
    </row>
    <row r="19" spans="1:4" ht="15.75" x14ac:dyDescent="0.2">
      <c r="A19" s="364" t="s">
        <v>62</v>
      </c>
      <c r="B19" s="293" t="s">
        <v>74</v>
      </c>
      <c r="C19" s="432" t="s">
        <v>354</v>
      </c>
    </row>
    <row r="20" spans="1:4" ht="31.5" x14ac:dyDescent="0.2">
      <c r="A20" s="364" t="s">
        <v>6</v>
      </c>
      <c r="B20" s="293" t="s">
        <v>75</v>
      </c>
      <c r="C20" s="432" t="s">
        <v>354</v>
      </c>
    </row>
    <row r="21" spans="1:4" ht="15.75" x14ac:dyDescent="0.2">
      <c r="A21" s="364" t="s">
        <v>7</v>
      </c>
      <c r="B21" s="293" t="s">
        <v>643</v>
      </c>
      <c r="C21" s="432" t="s">
        <v>354</v>
      </c>
    </row>
    <row r="22" spans="1:4" ht="15.75" x14ac:dyDescent="0.2">
      <c r="A22" s="364" t="s">
        <v>8</v>
      </c>
      <c r="B22" s="293" t="s">
        <v>644</v>
      </c>
      <c r="C22" s="432" t="s">
        <v>354</v>
      </c>
    </row>
    <row r="23" spans="1:4" ht="31.5" x14ac:dyDescent="0.2">
      <c r="A23" s="364" t="s">
        <v>9</v>
      </c>
      <c r="B23" s="293" t="s">
        <v>645</v>
      </c>
      <c r="C23" s="432" t="s">
        <v>354</v>
      </c>
      <c r="D23" s="219"/>
    </row>
    <row r="24" spans="1:4" ht="36.75" customHeight="1" x14ac:dyDescent="0.2">
      <c r="A24" s="364" t="s">
        <v>489</v>
      </c>
      <c r="B24" s="293" t="s">
        <v>1045</v>
      </c>
      <c r="C24" s="432" t="s">
        <v>354</v>
      </c>
      <c r="D24" s="219"/>
    </row>
    <row r="25" spans="1:4" ht="39" customHeight="1" x14ac:dyDescent="0.2">
      <c r="A25" s="364" t="s">
        <v>490</v>
      </c>
      <c r="B25" s="293" t="s">
        <v>1046</v>
      </c>
      <c r="C25" s="432" t="s">
        <v>354</v>
      </c>
      <c r="D25" s="219"/>
    </row>
    <row r="26" spans="1:4" x14ac:dyDescent="0.2">
      <c r="D26" s="219"/>
    </row>
    <row r="27" spans="1:4" x14ac:dyDescent="0.2">
      <c r="D27" s="219"/>
    </row>
  </sheetData>
  <mergeCells count="2">
    <mergeCell ref="A2:B2"/>
    <mergeCell ref="A1:C1"/>
  </mergeCells>
  <phoneticPr fontId="7" type="noConversion"/>
  <pageMargins left="0.49" right="0.41" top="1" bottom="1" header="0.51" footer="0.492125984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IV27"/>
  <sheetViews>
    <sheetView view="pageBreakPreview" topLeftCell="A7" zoomScaleNormal="90" zoomScaleSheetLayoutView="100" workbookViewId="0">
      <selection activeCell="J35" sqref="J35"/>
    </sheetView>
  </sheetViews>
  <sheetFormatPr defaultColWidth="9.140625" defaultRowHeight="15.75" x14ac:dyDescent="0.25"/>
  <cols>
    <col min="1" max="1" width="7.28515625" style="238" customWidth="1"/>
    <col min="2" max="2" width="38.85546875" style="243" customWidth="1"/>
    <col min="3" max="4" width="12.85546875" style="238" customWidth="1"/>
    <col min="5" max="5" width="12.140625" style="238" customWidth="1"/>
    <col min="6" max="6" width="12.5703125" style="238" bestFit="1" customWidth="1"/>
    <col min="7" max="7" width="11.42578125" style="238" customWidth="1"/>
    <col min="8" max="8" width="11.28515625" style="238" bestFit="1" customWidth="1"/>
    <col min="9" max="9" width="13.42578125" style="238" customWidth="1"/>
    <col min="10" max="10" width="12.42578125" style="238" customWidth="1"/>
    <col min="11" max="11" width="14.5703125" style="238" customWidth="1"/>
    <col min="12" max="12" width="14.42578125" style="238" customWidth="1"/>
    <col min="13" max="13" width="14.85546875" style="238" customWidth="1"/>
    <col min="14" max="14" width="14.7109375" style="238" customWidth="1"/>
    <col min="15" max="15" width="14.140625" style="238" customWidth="1"/>
    <col min="16" max="16" width="14.28515625" style="238" customWidth="1"/>
    <col min="17" max="16384" width="9.140625" style="238"/>
  </cols>
  <sheetData>
    <row r="1" spans="1:256" ht="27.75" customHeight="1" thickBot="1" x14ac:dyDescent="0.3">
      <c r="A1" s="1069" t="s">
        <v>1211</v>
      </c>
      <c r="B1" s="1070"/>
      <c r="C1" s="1070"/>
      <c r="D1" s="1070"/>
      <c r="E1" s="1070"/>
      <c r="F1" s="1070"/>
      <c r="G1" s="1070"/>
      <c r="H1" s="1070"/>
      <c r="I1" s="1070"/>
      <c r="J1" s="1070"/>
      <c r="K1" s="1070"/>
      <c r="L1" s="1070"/>
      <c r="M1" s="1070"/>
      <c r="N1" s="1071"/>
    </row>
    <row r="2" spans="1:256" ht="28.5" customHeight="1" x14ac:dyDescent="0.25">
      <c r="A2" s="1072" t="s">
        <v>1297</v>
      </c>
      <c r="B2" s="1073"/>
      <c r="C2" s="1073"/>
      <c r="D2" s="1073"/>
      <c r="E2" s="1073"/>
      <c r="F2" s="1073"/>
      <c r="G2" s="1073"/>
      <c r="H2" s="1073"/>
      <c r="I2" s="1074"/>
      <c r="J2" s="1074"/>
      <c r="K2" s="1073"/>
      <c r="L2" s="1073"/>
      <c r="M2" s="1073"/>
      <c r="N2" s="1075"/>
    </row>
    <row r="3" spans="1:256" ht="51.75" customHeight="1" x14ac:dyDescent="0.25">
      <c r="A3" s="1076" t="s">
        <v>174</v>
      </c>
      <c r="B3" s="1077" t="s">
        <v>801</v>
      </c>
      <c r="C3" s="1066" t="s">
        <v>293</v>
      </c>
      <c r="D3" s="1066"/>
      <c r="E3" s="1066" t="s">
        <v>294</v>
      </c>
      <c r="F3" s="1066"/>
      <c r="G3" s="1066" t="s">
        <v>295</v>
      </c>
      <c r="H3" s="1050"/>
      <c r="I3" s="1066" t="s">
        <v>723</v>
      </c>
      <c r="J3" s="1050"/>
      <c r="K3" s="1079" t="s">
        <v>271</v>
      </c>
      <c r="L3" s="1066"/>
      <c r="M3" s="1066" t="s">
        <v>288</v>
      </c>
      <c r="N3" s="1067"/>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c r="HX3" s="239"/>
      <c r="HY3" s="239"/>
      <c r="HZ3" s="239"/>
      <c r="IA3" s="239"/>
      <c r="IB3" s="239"/>
      <c r="IC3" s="239"/>
      <c r="ID3" s="239"/>
      <c r="IE3" s="239"/>
      <c r="IF3" s="239"/>
      <c r="IG3" s="239"/>
      <c r="IH3" s="239"/>
      <c r="II3" s="239"/>
      <c r="IJ3" s="239"/>
      <c r="IK3" s="239"/>
      <c r="IL3" s="239"/>
      <c r="IM3" s="239"/>
      <c r="IN3" s="239"/>
      <c r="IO3" s="239"/>
      <c r="IP3" s="239"/>
      <c r="IQ3" s="239"/>
      <c r="IR3" s="239"/>
      <c r="IS3" s="239"/>
      <c r="IT3" s="239"/>
      <c r="IU3" s="239"/>
      <c r="IV3" s="239"/>
    </row>
    <row r="4" spans="1:256" ht="17.25" customHeight="1" x14ac:dyDescent="0.25">
      <c r="A4" s="1076"/>
      <c r="B4" s="1078"/>
      <c r="C4" s="412">
        <v>2020</v>
      </c>
      <c r="D4" s="412">
        <v>2021</v>
      </c>
      <c r="E4" s="607">
        <v>2020</v>
      </c>
      <c r="F4" s="607">
        <v>2021</v>
      </c>
      <c r="G4" s="607">
        <v>2020</v>
      </c>
      <c r="H4" s="607">
        <v>2021</v>
      </c>
      <c r="I4" s="607">
        <v>2020</v>
      </c>
      <c r="J4" s="607">
        <v>2021</v>
      </c>
      <c r="K4" s="607">
        <v>2020</v>
      </c>
      <c r="L4" s="607">
        <v>2021</v>
      </c>
      <c r="M4" s="462">
        <v>2020</v>
      </c>
      <c r="N4" s="462">
        <v>2021</v>
      </c>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c r="HX4" s="239"/>
      <c r="HY4" s="239"/>
      <c r="HZ4" s="239"/>
      <c r="IA4" s="239"/>
      <c r="IB4" s="239"/>
      <c r="IC4" s="239"/>
      <c r="ID4" s="239"/>
      <c r="IE4" s="239"/>
      <c r="IF4" s="239"/>
      <c r="IG4" s="239"/>
      <c r="IH4" s="239"/>
      <c r="II4" s="239"/>
      <c r="IJ4" s="239"/>
      <c r="IK4" s="239"/>
      <c r="IL4" s="239"/>
      <c r="IM4" s="239"/>
      <c r="IN4" s="239"/>
      <c r="IO4" s="239"/>
      <c r="IP4" s="239"/>
      <c r="IQ4" s="239"/>
      <c r="IR4" s="239"/>
      <c r="IS4" s="239"/>
      <c r="IT4" s="239"/>
      <c r="IU4" s="239"/>
      <c r="IV4" s="239"/>
    </row>
    <row r="5" spans="1:256" x14ac:dyDescent="0.25">
      <c r="A5" s="37"/>
      <c r="B5" s="240"/>
      <c r="C5" s="32" t="s">
        <v>248</v>
      </c>
      <c r="D5" s="32" t="s">
        <v>249</v>
      </c>
      <c r="E5" s="32" t="s">
        <v>250</v>
      </c>
      <c r="F5" s="32" t="s">
        <v>257</v>
      </c>
      <c r="G5" s="32" t="s">
        <v>251</v>
      </c>
      <c r="H5" s="275" t="s">
        <v>252</v>
      </c>
      <c r="I5" s="32" t="s">
        <v>253</v>
      </c>
      <c r="J5" s="32" t="s">
        <v>254</v>
      </c>
      <c r="K5" s="32" t="s">
        <v>255</v>
      </c>
      <c r="L5" s="32" t="s">
        <v>665</v>
      </c>
      <c r="M5" s="434" t="s">
        <v>868</v>
      </c>
      <c r="N5" s="435" t="s">
        <v>869</v>
      </c>
      <c r="O5" s="239"/>
      <c r="P5" s="239"/>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c r="DM5" s="241"/>
      <c r="DN5" s="241"/>
      <c r="DO5" s="241"/>
      <c r="DP5" s="241"/>
      <c r="DQ5" s="241"/>
      <c r="DR5" s="241"/>
      <c r="DS5" s="241"/>
      <c r="DT5" s="241"/>
      <c r="DU5" s="241"/>
      <c r="DV5" s="241"/>
      <c r="DW5" s="241"/>
      <c r="DX5" s="241"/>
      <c r="DY5" s="241"/>
      <c r="DZ5" s="241"/>
      <c r="EA5" s="241"/>
      <c r="EB5" s="241"/>
      <c r="EC5" s="241"/>
      <c r="ED5" s="241"/>
      <c r="EE5" s="241"/>
      <c r="EF5" s="241"/>
      <c r="EG5" s="241"/>
      <c r="EH5" s="241"/>
      <c r="EI5" s="241"/>
      <c r="EJ5" s="241"/>
      <c r="EK5" s="241"/>
      <c r="EL5" s="241"/>
      <c r="EM5" s="241"/>
      <c r="EN5" s="241"/>
      <c r="EO5" s="241"/>
      <c r="EP5" s="241"/>
      <c r="EQ5" s="241"/>
      <c r="ER5" s="241"/>
      <c r="ES5" s="241"/>
      <c r="ET5" s="241"/>
      <c r="EU5" s="241"/>
      <c r="EV5" s="241"/>
      <c r="EW5" s="241"/>
      <c r="EX5" s="241"/>
      <c r="EY5" s="241"/>
      <c r="EZ5" s="241"/>
      <c r="FA5" s="241"/>
      <c r="FB5" s="241"/>
      <c r="FC5" s="241"/>
      <c r="FD5" s="241"/>
      <c r="FE5" s="241"/>
      <c r="FF5" s="241"/>
      <c r="FG5" s="241"/>
      <c r="FH5" s="241"/>
      <c r="FI5" s="241"/>
      <c r="FJ5" s="241"/>
      <c r="FK5" s="241"/>
      <c r="FL5" s="241"/>
      <c r="FM5" s="241"/>
      <c r="FN5" s="241"/>
      <c r="FO5" s="241"/>
      <c r="FP5" s="241"/>
      <c r="FQ5" s="241"/>
      <c r="FR5" s="241"/>
      <c r="FS5" s="241"/>
      <c r="FT5" s="241"/>
      <c r="FU5" s="241"/>
      <c r="FV5" s="241"/>
      <c r="FW5" s="241"/>
      <c r="FX5" s="241"/>
      <c r="FY5" s="241"/>
      <c r="FZ5" s="241"/>
      <c r="GA5" s="241"/>
      <c r="GB5" s="241"/>
      <c r="GC5" s="241"/>
      <c r="GD5" s="241"/>
      <c r="GE5" s="241"/>
      <c r="GF5" s="241"/>
      <c r="GG5" s="241"/>
      <c r="GH5" s="241"/>
      <c r="GI5" s="241"/>
      <c r="GJ5" s="241"/>
      <c r="GK5" s="241"/>
      <c r="GL5" s="241"/>
      <c r="GM5" s="241"/>
      <c r="GN5" s="241"/>
      <c r="GO5" s="241"/>
      <c r="GP5" s="241"/>
      <c r="GQ5" s="241"/>
      <c r="GR5" s="241"/>
      <c r="GS5" s="241"/>
      <c r="GT5" s="241"/>
      <c r="GU5" s="241"/>
      <c r="GV5" s="241"/>
      <c r="GW5" s="241"/>
      <c r="GX5" s="241"/>
      <c r="GY5" s="241"/>
      <c r="GZ5" s="241"/>
      <c r="HA5" s="241"/>
      <c r="HB5" s="241"/>
      <c r="HC5" s="241"/>
      <c r="HD5" s="241"/>
      <c r="HE5" s="241"/>
      <c r="HF5" s="241"/>
      <c r="HG5" s="241"/>
      <c r="HH5" s="241"/>
      <c r="HI5" s="241"/>
      <c r="HJ5" s="241"/>
      <c r="HK5" s="241"/>
      <c r="HL5" s="241"/>
      <c r="HM5" s="241"/>
      <c r="HN5" s="241"/>
      <c r="HO5" s="241"/>
      <c r="HP5" s="241"/>
      <c r="HQ5" s="241"/>
      <c r="HR5" s="241"/>
      <c r="HS5" s="241"/>
      <c r="HT5" s="241"/>
      <c r="HU5" s="241"/>
      <c r="HV5" s="241"/>
      <c r="HW5" s="241"/>
      <c r="HX5" s="241"/>
      <c r="HY5" s="241"/>
      <c r="HZ5" s="241"/>
      <c r="IA5" s="241"/>
      <c r="IB5" s="241"/>
      <c r="IC5" s="241"/>
      <c r="ID5" s="241"/>
      <c r="IE5" s="241"/>
      <c r="IF5" s="241"/>
      <c r="IG5" s="241"/>
      <c r="IH5" s="241"/>
      <c r="II5" s="241"/>
      <c r="IJ5" s="241"/>
      <c r="IK5" s="241"/>
      <c r="IL5" s="241"/>
      <c r="IM5" s="241"/>
      <c r="IN5" s="241"/>
      <c r="IO5" s="241"/>
      <c r="IP5" s="241"/>
      <c r="IQ5" s="241"/>
      <c r="IR5" s="241"/>
      <c r="IS5" s="241"/>
      <c r="IT5" s="241"/>
      <c r="IU5" s="241"/>
      <c r="IV5" s="241"/>
    </row>
    <row r="6" spans="1:256" ht="31.5" x14ac:dyDescent="0.25">
      <c r="A6" s="37">
        <v>1</v>
      </c>
      <c r="B6" s="367" t="s">
        <v>170</v>
      </c>
      <c r="C6" s="309">
        <v>1167836.77</v>
      </c>
      <c r="D6" s="310">
        <f>C17</f>
        <v>1091719.9800000002</v>
      </c>
      <c r="E6" s="309">
        <v>21209516.18</v>
      </c>
      <c r="F6" s="310">
        <f>E17</f>
        <v>22454385.940000001</v>
      </c>
      <c r="G6" s="311">
        <v>1147990.0900000001</v>
      </c>
      <c r="H6" s="312">
        <f>G17</f>
        <v>1127742.6999999997</v>
      </c>
      <c r="I6" s="309">
        <v>5685.95</v>
      </c>
      <c r="J6" s="310">
        <f>SUM(I17)</f>
        <v>25748.839999999989</v>
      </c>
      <c r="K6" s="309">
        <v>831996.99</v>
      </c>
      <c r="L6" s="310">
        <f>SUM(K17)</f>
        <v>840208.66</v>
      </c>
      <c r="M6" s="310">
        <f t="shared" ref="M6:N8" si="0">C6+E6+G6+I6+K6</f>
        <v>24363025.979999997</v>
      </c>
      <c r="N6" s="313">
        <f t="shared" si="0"/>
        <v>25539806.120000001</v>
      </c>
      <c r="O6" s="239"/>
      <c r="P6" s="239"/>
    </row>
    <row r="7" spans="1:256" ht="31.5" x14ac:dyDescent="0.25">
      <c r="A7" s="37">
        <v>2</v>
      </c>
      <c r="B7" s="368" t="s">
        <v>703</v>
      </c>
      <c r="C7" s="310">
        <f t="shared" ref="C7:L7" si="1">SUM(C8:C15)</f>
        <v>122797.11</v>
      </c>
      <c r="D7" s="310">
        <f t="shared" si="1"/>
        <v>318618.37</v>
      </c>
      <c r="E7" s="310">
        <f t="shared" si="1"/>
        <v>2159652.44</v>
      </c>
      <c r="F7" s="310">
        <f t="shared" si="1"/>
        <v>1856336.12</v>
      </c>
      <c r="G7" s="312">
        <f>SUM(G8:G15)</f>
        <v>2777933.21</v>
      </c>
      <c r="H7" s="312">
        <f>SUM(H8:H15)</f>
        <v>2361130.64</v>
      </c>
      <c r="I7" s="310">
        <f t="shared" si="1"/>
        <v>55053.369999999995</v>
      </c>
      <c r="J7" s="310">
        <f t="shared" si="1"/>
        <v>32994.589999999997</v>
      </c>
      <c r="K7" s="310">
        <f t="shared" si="1"/>
        <v>462257.57</v>
      </c>
      <c r="L7" s="310">
        <f t="shared" si="1"/>
        <v>276964.02</v>
      </c>
      <c r="M7" s="310">
        <f t="shared" si="0"/>
        <v>5577693.7000000002</v>
      </c>
      <c r="N7" s="313">
        <f t="shared" si="0"/>
        <v>4846043.74</v>
      </c>
      <c r="O7" s="239"/>
      <c r="P7" s="239"/>
    </row>
    <row r="8" spans="1:256" ht="22.5" customHeight="1" x14ac:dyDescent="0.25">
      <c r="A8" s="37">
        <v>3</v>
      </c>
      <c r="B8" s="369" t="s">
        <v>79</v>
      </c>
      <c r="C8" s="314">
        <v>110435.98</v>
      </c>
      <c r="D8" s="314">
        <v>293523.73</v>
      </c>
      <c r="E8" s="314">
        <v>0</v>
      </c>
      <c r="F8" s="314">
        <v>0</v>
      </c>
      <c r="G8" s="315">
        <v>16378</v>
      </c>
      <c r="H8" s="315">
        <v>0</v>
      </c>
      <c r="I8" s="314">
        <v>-6127.12</v>
      </c>
      <c r="J8" s="314">
        <v>0</v>
      </c>
      <c r="K8" s="314">
        <v>0</v>
      </c>
      <c r="L8" s="314">
        <v>0</v>
      </c>
      <c r="M8" s="310">
        <f t="shared" si="0"/>
        <v>120686.86</v>
      </c>
      <c r="N8" s="313">
        <f t="shared" si="0"/>
        <v>293523.73</v>
      </c>
    </row>
    <row r="9" spans="1:256" ht="21.75" customHeight="1" x14ac:dyDescent="0.25">
      <c r="A9" s="37">
        <v>4</v>
      </c>
      <c r="B9" s="369" t="s">
        <v>277</v>
      </c>
      <c r="C9" s="316" t="s">
        <v>276</v>
      </c>
      <c r="D9" s="316" t="s">
        <v>276</v>
      </c>
      <c r="E9" s="314">
        <v>2073066</v>
      </c>
      <c r="F9" s="317">
        <v>1850279.12</v>
      </c>
      <c r="G9" s="316" t="s">
        <v>276</v>
      </c>
      <c r="H9" s="316" t="s">
        <v>276</v>
      </c>
      <c r="I9" s="318" t="s">
        <v>276</v>
      </c>
      <c r="J9" s="318" t="s">
        <v>276</v>
      </c>
      <c r="K9" s="316" t="s">
        <v>276</v>
      </c>
      <c r="L9" s="316" t="s">
        <v>276</v>
      </c>
      <c r="M9" s="310">
        <f>E9</f>
        <v>2073066</v>
      </c>
      <c r="N9" s="313">
        <f>F9</f>
        <v>1850279.12</v>
      </c>
    </row>
    <row r="10" spans="1:256" ht="31.5" x14ac:dyDescent="0.25">
      <c r="A10" s="37">
        <v>5</v>
      </c>
      <c r="B10" s="369" t="s">
        <v>11</v>
      </c>
      <c r="C10" s="316" t="s">
        <v>276</v>
      </c>
      <c r="D10" s="316" t="s">
        <v>276</v>
      </c>
      <c r="E10" s="821">
        <v>86586.44</v>
      </c>
      <c r="F10" s="314">
        <v>0</v>
      </c>
      <c r="G10" s="316" t="s">
        <v>276</v>
      </c>
      <c r="H10" s="316" t="s">
        <v>276</v>
      </c>
      <c r="I10" s="318" t="s">
        <v>276</v>
      </c>
      <c r="J10" s="318" t="s">
        <v>276</v>
      </c>
      <c r="K10" s="316" t="s">
        <v>276</v>
      </c>
      <c r="L10" s="316" t="s">
        <v>276</v>
      </c>
      <c r="M10" s="310">
        <f>E10</f>
        <v>86586.44</v>
      </c>
      <c r="N10" s="313">
        <f>F10</f>
        <v>0</v>
      </c>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c r="FE10" s="241"/>
      <c r="FF10" s="241"/>
      <c r="FG10" s="241"/>
      <c r="FH10" s="241"/>
      <c r="FI10" s="241"/>
      <c r="FJ10" s="241"/>
      <c r="FK10" s="241"/>
      <c r="FL10" s="241"/>
      <c r="FM10" s="241"/>
      <c r="FN10" s="241"/>
      <c r="FO10" s="241"/>
      <c r="FP10" s="241"/>
      <c r="FQ10" s="241"/>
      <c r="FR10" s="241"/>
      <c r="FS10" s="241"/>
      <c r="FT10" s="241"/>
      <c r="FU10" s="241"/>
      <c r="FV10" s="241"/>
      <c r="FW10" s="241"/>
      <c r="FX10" s="241"/>
      <c r="FY10" s="241"/>
      <c r="FZ10" s="241"/>
      <c r="GA10" s="241"/>
      <c r="GB10" s="241"/>
      <c r="GC10" s="241"/>
      <c r="GD10" s="241"/>
      <c r="GE10" s="241"/>
      <c r="GF10" s="241"/>
      <c r="GG10" s="241"/>
      <c r="GH10" s="241"/>
      <c r="GI10" s="241"/>
      <c r="GJ10" s="241"/>
      <c r="GK10" s="241"/>
      <c r="GL10" s="241"/>
      <c r="GM10" s="241"/>
      <c r="GN10" s="241"/>
      <c r="GO10" s="241"/>
      <c r="GP10" s="241"/>
      <c r="GQ10" s="241"/>
      <c r="GR10" s="241"/>
      <c r="GS10" s="241"/>
      <c r="GT10" s="241"/>
      <c r="GU10" s="241"/>
      <c r="GV10" s="241"/>
      <c r="GW10" s="241"/>
      <c r="GX10" s="241"/>
      <c r="GY10" s="241"/>
      <c r="GZ10" s="241"/>
      <c r="HA10" s="241"/>
      <c r="HB10" s="241"/>
      <c r="HC10" s="241"/>
      <c r="HD10" s="241"/>
      <c r="HE10" s="241"/>
      <c r="HF10" s="241"/>
      <c r="HG10" s="241"/>
      <c r="HH10" s="241"/>
      <c r="HI10" s="241"/>
      <c r="HJ10" s="241"/>
      <c r="HK10" s="241"/>
      <c r="HL10" s="241"/>
      <c r="HM10" s="241"/>
      <c r="HN10" s="241"/>
      <c r="HO10" s="241"/>
      <c r="HP10" s="241"/>
      <c r="HQ10" s="241"/>
      <c r="HR10" s="241"/>
      <c r="HS10" s="241"/>
      <c r="HT10" s="241"/>
      <c r="HU10" s="241"/>
      <c r="HV10" s="241"/>
      <c r="HW10" s="241"/>
      <c r="HX10" s="241"/>
      <c r="HY10" s="241"/>
      <c r="HZ10" s="241"/>
      <c r="IA10" s="241"/>
      <c r="IB10" s="241"/>
      <c r="IC10" s="241"/>
      <c r="ID10" s="241"/>
      <c r="IE10" s="241"/>
      <c r="IF10" s="241"/>
      <c r="IG10" s="241"/>
      <c r="IH10" s="241"/>
      <c r="II10" s="241"/>
      <c r="IJ10" s="241"/>
      <c r="IK10" s="241"/>
      <c r="IL10" s="241"/>
      <c r="IM10" s="241"/>
      <c r="IN10" s="241"/>
      <c r="IO10" s="241"/>
      <c r="IP10" s="241"/>
      <c r="IQ10" s="241"/>
      <c r="IR10" s="241"/>
      <c r="IS10" s="241"/>
      <c r="IT10" s="241"/>
      <c r="IU10" s="241"/>
      <c r="IV10" s="241"/>
    </row>
    <row r="11" spans="1:256" ht="31.5" x14ac:dyDescent="0.25">
      <c r="A11" s="37">
        <v>6</v>
      </c>
      <c r="B11" s="369" t="s">
        <v>278</v>
      </c>
      <c r="C11" s="316" t="s">
        <v>276</v>
      </c>
      <c r="D11" s="316" t="s">
        <v>276</v>
      </c>
      <c r="E11" s="314">
        <v>0</v>
      </c>
      <c r="F11" s="314">
        <v>0</v>
      </c>
      <c r="G11" s="315">
        <v>9260</v>
      </c>
      <c r="H11" s="315">
        <v>9340</v>
      </c>
      <c r="I11" s="319">
        <v>0</v>
      </c>
      <c r="J11" s="319">
        <v>0</v>
      </c>
      <c r="K11" s="309"/>
      <c r="L11" s="309">
        <v>0</v>
      </c>
      <c r="M11" s="310">
        <f>E11+G11+I11+K11</f>
        <v>9260</v>
      </c>
      <c r="N11" s="313">
        <f>F11+H11+J11+L11</f>
        <v>9340</v>
      </c>
    </row>
    <row r="12" spans="1:256" ht="17.25" customHeight="1" x14ac:dyDescent="0.25">
      <c r="A12" s="37">
        <v>7</v>
      </c>
      <c r="B12" s="369" t="s">
        <v>279</v>
      </c>
      <c r="C12" s="314"/>
      <c r="D12" s="314"/>
      <c r="E12" s="314">
        <v>0</v>
      </c>
      <c r="F12" s="314">
        <v>0</v>
      </c>
      <c r="G12" s="315">
        <v>23202.05</v>
      </c>
      <c r="H12" s="315">
        <v>0</v>
      </c>
      <c r="I12" s="319">
        <v>0</v>
      </c>
      <c r="J12" s="319">
        <v>0</v>
      </c>
      <c r="K12" s="314">
        <v>462253.59</v>
      </c>
      <c r="L12" s="314">
        <f>276961.33</f>
        <v>276961.33</v>
      </c>
      <c r="M12" s="310">
        <f>C12+E12+G12+I12+K12</f>
        <v>485455.64</v>
      </c>
      <c r="N12" s="313">
        <f>D12+F12+H12+J12+L12</f>
        <v>276961.33</v>
      </c>
    </row>
    <row r="13" spans="1:256" ht="18.75" x14ac:dyDescent="0.25">
      <c r="A13" s="37">
        <v>8</v>
      </c>
      <c r="B13" s="370" t="s">
        <v>80</v>
      </c>
      <c r="C13" s="316" t="s">
        <v>276</v>
      </c>
      <c r="D13" s="316" t="s">
        <v>276</v>
      </c>
      <c r="E13" s="316" t="s">
        <v>276</v>
      </c>
      <c r="F13" s="316" t="s">
        <v>276</v>
      </c>
      <c r="G13" s="315">
        <v>2595624</v>
      </c>
      <c r="H13" s="800">
        <v>2163765</v>
      </c>
      <c r="I13" s="319">
        <v>61180.49</v>
      </c>
      <c r="J13" s="319">
        <v>32994.589999999997</v>
      </c>
      <c r="K13" s="320" t="s">
        <v>276</v>
      </c>
      <c r="L13" s="320" t="s">
        <v>276</v>
      </c>
      <c r="M13" s="310">
        <f>G13</f>
        <v>2595624</v>
      </c>
      <c r="N13" s="313">
        <f>H13</f>
        <v>2163765</v>
      </c>
    </row>
    <row r="14" spans="1:256" ht="19.5" customHeight="1" x14ac:dyDescent="0.25">
      <c r="A14" s="37">
        <v>9</v>
      </c>
      <c r="B14" s="369" t="s">
        <v>24</v>
      </c>
      <c r="C14" s="316" t="s">
        <v>276</v>
      </c>
      <c r="D14" s="316" t="s">
        <v>276</v>
      </c>
      <c r="E14" s="316" t="s">
        <v>276</v>
      </c>
      <c r="F14" s="316" t="s">
        <v>276</v>
      </c>
      <c r="G14" s="315">
        <v>133469.16</v>
      </c>
      <c r="H14" s="315">
        <v>188025.64</v>
      </c>
      <c r="I14" s="321" t="s">
        <v>276</v>
      </c>
      <c r="J14" s="321" t="s">
        <v>276</v>
      </c>
      <c r="K14" s="320" t="s">
        <v>276</v>
      </c>
      <c r="L14" s="320" t="s">
        <v>276</v>
      </c>
      <c r="M14" s="310">
        <f>G14</f>
        <v>133469.16</v>
      </c>
      <c r="N14" s="313">
        <f>H14</f>
        <v>188025.64</v>
      </c>
    </row>
    <row r="15" spans="1:256" ht="18.75" x14ac:dyDescent="0.25">
      <c r="A15" s="37">
        <v>10</v>
      </c>
      <c r="B15" s="369" t="s">
        <v>81</v>
      </c>
      <c r="C15" s="314">
        <v>12361.13</v>
      </c>
      <c r="D15" s="314">
        <f>94.64+25000</f>
        <v>25094.639999999999</v>
      </c>
      <c r="E15" s="314">
        <v>0</v>
      </c>
      <c r="F15" s="314">
        <v>6057</v>
      </c>
      <c r="G15" s="315">
        <v>0</v>
      </c>
      <c r="H15" s="315">
        <v>0</v>
      </c>
      <c r="I15" s="319">
        <v>0</v>
      </c>
      <c r="J15" s="319">
        <v>0</v>
      </c>
      <c r="K15" s="314">
        <v>3.98</v>
      </c>
      <c r="L15" s="314">
        <v>2.69</v>
      </c>
      <c r="M15" s="310">
        <f>C15+E15+G15+I15+K15</f>
        <v>12365.109999999999</v>
      </c>
      <c r="N15" s="313">
        <f>D15+F15+H15+J15+L15</f>
        <v>31154.329999999998</v>
      </c>
    </row>
    <row r="16" spans="1:256" ht="31.5" x14ac:dyDescent="0.25">
      <c r="A16" s="37">
        <v>11</v>
      </c>
      <c r="B16" s="367" t="s">
        <v>171</v>
      </c>
      <c r="C16" s="309">
        <v>198913.9</v>
      </c>
      <c r="D16" s="309">
        <v>504882.5</v>
      </c>
      <c r="E16" s="309">
        <v>914782.68</v>
      </c>
      <c r="F16" s="309">
        <v>2483188.25</v>
      </c>
      <c r="G16" s="315">
        <v>2798180.6</v>
      </c>
      <c r="H16" s="800">
        <v>2409750</v>
      </c>
      <c r="I16" s="309">
        <v>34990.480000000003</v>
      </c>
      <c r="J16" s="309">
        <v>28632.639999999999</v>
      </c>
      <c r="K16" s="309">
        <v>454045.9</v>
      </c>
      <c r="L16" s="309">
        <f>274442.4</f>
        <v>274442.40000000002</v>
      </c>
      <c r="M16" s="310">
        <f t="shared" ref="M16:N18" si="2">C16+E16+G16+I16+K16</f>
        <v>4400913.5600000005</v>
      </c>
      <c r="N16" s="313">
        <f t="shared" si="2"/>
        <v>5700895.79</v>
      </c>
    </row>
    <row r="17" spans="1:20" ht="31.5" x14ac:dyDescent="0.25">
      <c r="A17" s="37">
        <v>12</v>
      </c>
      <c r="B17" s="367" t="s">
        <v>25</v>
      </c>
      <c r="C17" s="310">
        <f t="shared" ref="C17:L17" si="3">C6+C7-C16</f>
        <v>1091719.9800000002</v>
      </c>
      <c r="D17" s="310">
        <f t="shared" si="3"/>
        <v>905455.85000000009</v>
      </c>
      <c r="E17" s="310">
        <f t="shared" si="3"/>
        <v>22454385.940000001</v>
      </c>
      <c r="F17" s="310">
        <f t="shared" si="3"/>
        <v>21827533.810000002</v>
      </c>
      <c r="G17" s="312">
        <f t="shared" si="3"/>
        <v>1127742.6999999997</v>
      </c>
      <c r="H17" s="312">
        <f t="shared" si="3"/>
        <v>1079123.3399999999</v>
      </c>
      <c r="I17" s="310">
        <f t="shared" si="3"/>
        <v>25748.839999999989</v>
      </c>
      <c r="J17" s="310">
        <f t="shared" si="3"/>
        <v>30110.789999999986</v>
      </c>
      <c r="K17" s="310">
        <f t="shared" si="3"/>
        <v>840208.66</v>
      </c>
      <c r="L17" s="310">
        <f t="shared" si="3"/>
        <v>842730.28000000014</v>
      </c>
      <c r="M17" s="310">
        <f t="shared" si="2"/>
        <v>25539806.120000001</v>
      </c>
      <c r="N17" s="313">
        <f t="shared" si="2"/>
        <v>24684954.070000004</v>
      </c>
      <c r="P17" s="733"/>
    </row>
    <row r="18" spans="1:20" ht="48.75" customHeight="1" thickBot="1" x14ac:dyDescent="0.3">
      <c r="A18" s="242">
        <v>13</v>
      </c>
      <c r="B18" s="371" t="s">
        <v>800</v>
      </c>
      <c r="C18" s="322">
        <v>0</v>
      </c>
      <c r="D18" s="322">
        <v>0</v>
      </c>
      <c r="E18" s="322">
        <v>3065048</v>
      </c>
      <c r="F18" s="322">
        <f>'T16 - Štruktúra hotovosti'!C13</f>
        <v>1400957</v>
      </c>
      <c r="G18" s="323">
        <v>52480</v>
      </c>
      <c r="H18" s="323">
        <f>'T16 - Štruktúra hotovosti'!C14</f>
        <v>459060</v>
      </c>
      <c r="I18" s="322">
        <v>0</v>
      </c>
      <c r="J18" s="322">
        <v>0</v>
      </c>
      <c r="K18" s="322">
        <v>193610</v>
      </c>
      <c r="L18" s="322">
        <f>'T16 - Štruktúra hotovosti'!C17</f>
        <v>181639</v>
      </c>
      <c r="M18" s="324">
        <f t="shared" si="2"/>
        <v>3311138</v>
      </c>
      <c r="N18" s="325">
        <f t="shared" si="2"/>
        <v>2041656</v>
      </c>
    </row>
    <row r="19" spans="1:20" x14ac:dyDescent="0.25">
      <c r="F19" s="489"/>
      <c r="H19" s="489"/>
      <c r="I19" s="244"/>
      <c r="J19" s="244"/>
      <c r="P19" s="733"/>
    </row>
    <row r="20" spans="1:20" ht="41.25" customHeight="1" x14ac:dyDescent="0.25">
      <c r="A20" s="244" t="s">
        <v>82</v>
      </c>
      <c r="B20" s="244"/>
      <c r="C20" s="244"/>
      <c r="D20" s="733"/>
      <c r="E20" s="734"/>
      <c r="F20" s="244"/>
      <c r="G20" s="590"/>
      <c r="H20" s="802"/>
    </row>
    <row r="21" spans="1:20" x14ac:dyDescent="0.25">
      <c r="A21" s="244" t="s">
        <v>83</v>
      </c>
      <c r="B21" s="244"/>
      <c r="C21" s="244"/>
      <c r="D21" s="244"/>
      <c r="E21" s="244"/>
      <c r="F21" s="244"/>
      <c r="G21" s="244"/>
      <c r="H21" s="734"/>
      <c r="O21" s="591"/>
      <c r="P21" s="591"/>
      <c r="Q21" s="591"/>
      <c r="R21" s="591"/>
      <c r="S21" s="591"/>
      <c r="T21" s="591"/>
    </row>
    <row r="22" spans="1:20" ht="33" customHeight="1" x14ac:dyDescent="0.25">
      <c r="A22" s="1068" t="s">
        <v>84</v>
      </c>
      <c r="B22" s="1068"/>
      <c r="C22" s="1068"/>
      <c r="D22" s="244"/>
      <c r="E22" s="244"/>
      <c r="F22" s="244"/>
      <c r="G22" s="244"/>
      <c r="H22" s="801"/>
    </row>
    <row r="24" spans="1:20" x14ac:dyDescent="0.25">
      <c r="A24" s="238" t="s">
        <v>1319</v>
      </c>
    </row>
    <row r="25" spans="1:20" ht="51.75" customHeight="1" x14ac:dyDescent="0.25">
      <c r="B25" s="1080" t="s">
        <v>1320</v>
      </c>
      <c r="C25" s="1080"/>
      <c r="D25" s="1080"/>
      <c r="E25" s="1080"/>
      <c r="F25" s="1080"/>
      <c r="G25" s="1080"/>
    </row>
    <row r="26" spans="1:20" x14ac:dyDescent="0.25">
      <c r="B26" s="1065" t="s">
        <v>1318</v>
      </c>
      <c r="C26" s="1065"/>
      <c r="D26" s="1065"/>
      <c r="E26" s="1065"/>
      <c r="F26" s="1065"/>
      <c r="G26" s="1065"/>
    </row>
    <row r="27" spans="1:20" x14ac:dyDescent="0.25">
      <c r="B27" s="238"/>
    </row>
  </sheetData>
  <mergeCells count="13">
    <mergeCell ref="B26:G26"/>
    <mergeCell ref="M3:N3"/>
    <mergeCell ref="A22:C22"/>
    <mergeCell ref="A1:N1"/>
    <mergeCell ref="A2:N2"/>
    <mergeCell ref="A3:A4"/>
    <mergeCell ref="B3:B4"/>
    <mergeCell ref="C3:D3"/>
    <mergeCell ref="E3:F3"/>
    <mergeCell ref="G3:H3"/>
    <mergeCell ref="I3:J3"/>
    <mergeCell ref="K3:L3"/>
    <mergeCell ref="B25:G25"/>
  </mergeCells>
  <pageMargins left="0.43307086614173229" right="0.27559055118110237" top="0.74803149606299213" bottom="0.74803149606299213" header="0.31496062992125984" footer="0.31496062992125984"/>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rgb="FF0000FF"/>
  </sheetPr>
  <dimension ref="A1:H28"/>
  <sheetViews>
    <sheetView view="pageBreakPreview" zoomScale="60" zoomScaleNormal="100" workbookViewId="0">
      <selection activeCell="F22" sqref="F22"/>
    </sheetView>
  </sheetViews>
  <sheetFormatPr defaultColWidth="9.140625" defaultRowHeight="15.75" x14ac:dyDescent="0.2"/>
  <cols>
    <col min="1" max="1" width="10.5703125" style="11" customWidth="1"/>
    <col min="2" max="2" width="43.140625" style="63" customWidth="1"/>
    <col min="3" max="3" width="28.42578125" style="10" customWidth="1"/>
    <col min="4" max="4" width="46.5703125" style="10" customWidth="1"/>
    <col min="5" max="5" width="13.140625" style="10" bestFit="1" customWidth="1"/>
    <col min="6" max="16384" width="9.140625" style="10"/>
  </cols>
  <sheetData>
    <row r="1" spans="1:8" ht="50.1" customHeight="1" thickBot="1" x14ac:dyDescent="0.25">
      <c r="A1" s="892" t="s">
        <v>1212</v>
      </c>
      <c r="B1" s="893"/>
      <c r="C1" s="893"/>
      <c r="D1" s="894"/>
    </row>
    <row r="2" spans="1:8" ht="35.1" customHeight="1" x14ac:dyDescent="0.2">
      <c r="A2" s="889" t="s">
        <v>1314</v>
      </c>
      <c r="B2" s="890"/>
      <c r="C2" s="890"/>
      <c r="D2" s="891"/>
    </row>
    <row r="3" spans="1:8" ht="31.5" x14ac:dyDescent="0.2">
      <c r="A3" s="99" t="s">
        <v>174</v>
      </c>
      <c r="B3" s="87" t="s">
        <v>258</v>
      </c>
      <c r="C3" s="87" t="s">
        <v>1213</v>
      </c>
      <c r="D3" s="30" t="s">
        <v>995</v>
      </c>
    </row>
    <row r="4" spans="1:8" s="12" customFormat="1" ht="18" customHeight="1" x14ac:dyDescent="0.2">
      <c r="A4" s="95"/>
      <c r="B4" s="98" t="s">
        <v>248</v>
      </c>
      <c r="C4" s="78" t="s">
        <v>249</v>
      </c>
      <c r="D4" s="79" t="s">
        <v>250</v>
      </c>
      <c r="F4" s="10"/>
      <c r="G4" s="10"/>
      <c r="H4" s="10"/>
    </row>
    <row r="5" spans="1:8" s="12" customFormat="1" ht="31.5" x14ac:dyDescent="0.2">
      <c r="A5" s="95">
        <v>1</v>
      </c>
      <c r="B5" s="61" t="s">
        <v>990</v>
      </c>
      <c r="C5" s="55">
        <f>C6+C7+C11+C12+C13+C14+C15+C16+C17+C18+C19+C20+C21</f>
        <v>54526367</v>
      </c>
      <c r="D5" s="60"/>
      <c r="F5" s="10"/>
      <c r="G5" s="10"/>
      <c r="H5" s="10"/>
    </row>
    <row r="6" spans="1:8" ht="187.5" customHeight="1" x14ac:dyDescent="0.2">
      <c r="A6" s="95">
        <v>2</v>
      </c>
      <c r="B6" s="514" t="s">
        <v>981</v>
      </c>
      <c r="C6" s="132">
        <v>19896158</v>
      </c>
      <c r="D6" s="792" t="s">
        <v>1300</v>
      </c>
    </row>
    <row r="7" spans="1:8" ht="31.5" x14ac:dyDescent="0.2">
      <c r="A7" s="95">
        <v>3</v>
      </c>
      <c r="B7" s="116" t="s">
        <v>989</v>
      </c>
      <c r="C7" s="55">
        <f>C8+C9+C10</f>
        <v>21395355</v>
      </c>
      <c r="D7" s="128"/>
      <c r="E7" s="735"/>
    </row>
    <row r="8" spans="1:8" ht="63" x14ac:dyDescent="0.2">
      <c r="A8" s="95">
        <v>4</v>
      </c>
      <c r="B8" s="516" t="s">
        <v>973</v>
      </c>
      <c r="C8" s="132">
        <v>2291580</v>
      </c>
      <c r="D8" s="111" t="s">
        <v>1303</v>
      </c>
    </row>
    <row r="9" spans="1:8" ht="31.5" x14ac:dyDescent="0.2">
      <c r="A9" s="95">
        <v>5</v>
      </c>
      <c r="B9" s="516" t="s">
        <v>974</v>
      </c>
      <c r="C9" s="132">
        <v>447948</v>
      </c>
      <c r="D9" s="111" t="s">
        <v>1302</v>
      </c>
    </row>
    <row r="10" spans="1:8" ht="409.5" x14ac:dyDescent="0.2">
      <c r="A10" s="95">
        <v>6</v>
      </c>
      <c r="B10" s="516" t="s">
        <v>975</v>
      </c>
      <c r="C10" s="132">
        <v>18655827</v>
      </c>
      <c r="D10" s="111" t="s">
        <v>1301</v>
      </c>
    </row>
    <row r="11" spans="1:8" x14ac:dyDescent="0.2">
      <c r="A11" s="95">
        <v>7</v>
      </c>
      <c r="B11" s="116" t="s">
        <v>982</v>
      </c>
      <c r="C11" s="132">
        <v>1899</v>
      </c>
      <c r="D11" s="111" t="s">
        <v>1304</v>
      </c>
    </row>
    <row r="12" spans="1:8" x14ac:dyDescent="0.2">
      <c r="A12" s="95">
        <v>8</v>
      </c>
      <c r="B12" s="515" t="s">
        <v>976</v>
      </c>
      <c r="C12" s="132">
        <v>0</v>
      </c>
      <c r="D12" s="111" t="s">
        <v>1306</v>
      </c>
    </row>
    <row r="13" spans="1:8" ht="78.75" x14ac:dyDescent="0.2">
      <c r="A13" s="95">
        <v>9</v>
      </c>
      <c r="B13" s="515" t="s">
        <v>977</v>
      </c>
      <c r="C13" s="132">
        <v>1400957</v>
      </c>
      <c r="D13" s="111" t="s">
        <v>1305</v>
      </c>
    </row>
    <row r="14" spans="1:8" ht="63" x14ac:dyDescent="0.2">
      <c r="A14" s="95">
        <v>10</v>
      </c>
      <c r="B14" s="515" t="s">
        <v>978</v>
      </c>
      <c r="C14" s="132">
        <v>459060</v>
      </c>
      <c r="D14" s="111" t="s">
        <v>1307</v>
      </c>
    </row>
    <row r="15" spans="1:8" ht="31.5" x14ac:dyDescent="0.2">
      <c r="A15" s="95">
        <v>11</v>
      </c>
      <c r="B15" s="515" t="s">
        <v>979</v>
      </c>
      <c r="C15" s="132">
        <v>0</v>
      </c>
      <c r="D15" s="128"/>
    </row>
    <row r="16" spans="1:8" x14ac:dyDescent="0.2">
      <c r="A16" s="95">
        <v>12</v>
      </c>
      <c r="B16" s="515" t="s">
        <v>980</v>
      </c>
      <c r="C16" s="132">
        <v>0</v>
      </c>
      <c r="D16" s="128"/>
    </row>
    <row r="17" spans="1:6" ht="197.25" customHeight="1" x14ac:dyDescent="0.2">
      <c r="A17" s="95">
        <v>13</v>
      </c>
      <c r="B17" s="515" t="s">
        <v>983</v>
      </c>
      <c r="C17" s="132">
        <v>181639</v>
      </c>
      <c r="D17" s="111" t="s">
        <v>1309</v>
      </c>
    </row>
    <row r="18" spans="1:6" ht="236.25" x14ac:dyDescent="0.2">
      <c r="A18" s="95">
        <v>14</v>
      </c>
      <c r="B18" s="116" t="s">
        <v>984</v>
      </c>
      <c r="C18" s="132">
        <v>4341973</v>
      </c>
      <c r="D18" s="111" t="s">
        <v>1308</v>
      </c>
    </row>
    <row r="19" spans="1:6" x14ac:dyDescent="0.2">
      <c r="A19" s="95">
        <v>15</v>
      </c>
      <c r="B19" s="414" t="s">
        <v>985</v>
      </c>
      <c r="C19" s="132"/>
      <c r="D19" s="111"/>
    </row>
    <row r="20" spans="1:6" ht="110.25" x14ac:dyDescent="0.2">
      <c r="A20" s="95">
        <v>16</v>
      </c>
      <c r="B20" s="116" t="s">
        <v>986</v>
      </c>
      <c r="C20" s="132">
        <v>356117</v>
      </c>
      <c r="D20" s="111" t="s">
        <v>1310</v>
      </c>
    </row>
    <row r="21" spans="1:6" ht="409.5" customHeight="1" x14ac:dyDescent="0.2">
      <c r="A21" s="95">
        <v>17</v>
      </c>
      <c r="B21" s="116" t="s">
        <v>988</v>
      </c>
      <c r="C21" s="152">
        <v>6493209</v>
      </c>
      <c r="D21" s="129" t="s">
        <v>1311</v>
      </c>
    </row>
    <row r="22" spans="1:6" ht="78.75" x14ac:dyDescent="0.2">
      <c r="A22" s="513">
        <v>18</v>
      </c>
      <c r="B22" s="517" t="s">
        <v>987</v>
      </c>
      <c r="C22" s="152">
        <v>2500</v>
      </c>
      <c r="D22" s="129" t="s">
        <v>1312</v>
      </c>
    </row>
    <row r="23" spans="1:6" x14ac:dyDescent="0.2">
      <c r="A23" s="513">
        <v>19</v>
      </c>
      <c r="B23" s="100" t="s">
        <v>674</v>
      </c>
      <c r="C23" s="152">
        <v>495</v>
      </c>
      <c r="D23" s="129" t="s">
        <v>1313</v>
      </c>
    </row>
    <row r="24" spans="1:6" ht="32.25" thickBot="1" x14ac:dyDescent="0.25">
      <c r="A24" s="96">
        <v>20</v>
      </c>
      <c r="B24" s="70" t="s">
        <v>991</v>
      </c>
      <c r="C24" s="413">
        <f>+C5+C22+C23</f>
        <v>54529362</v>
      </c>
      <c r="D24" s="68"/>
      <c r="F24" s="791"/>
    </row>
    <row r="25" spans="1:6" x14ac:dyDescent="0.2">
      <c r="C25" s="735"/>
    </row>
    <row r="26" spans="1:6" x14ac:dyDescent="0.2">
      <c r="C26" s="813"/>
    </row>
    <row r="28" spans="1:6" x14ac:dyDescent="0.2">
      <c r="C28" s="814"/>
    </row>
  </sheetData>
  <mergeCells count="2">
    <mergeCell ref="A1:D1"/>
    <mergeCell ref="A2:D2"/>
  </mergeCells>
  <phoneticPr fontId="0" type="noConversion"/>
  <printOptions gridLines="1"/>
  <pageMargins left="0.74803149606299213" right="0.74803149606299213" top="0.98425196850393704" bottom="0.78740157480314965" header="0.51181102362204722" footer="0.51181102362204722"/>
  <pageSetup paperSize="9" scale="65" fitToHeight="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H37"/>
  <sheetViews>
    <sheetView tabSelected="1" zoomScale="90" zoomScaleNormal="90" workbookViewId="0">
      <pane xSplit="2" ySplit="5" topLeftCell="C28" activePane="bottomRight" state="frozen"/>
      <selection pane="topRight" activeCell="C1" sqref="C1"/>
      <selection pane="bottomLeft" activeCell="A6" sqref="A6"/>
      <selection pane="bottomRight" activeCell="K21" sqref="K21"/>
    </sheetView>
  </sheetViews>
  <sheetFormatPr defaultColWidth="9.140625" defaultRowHeight="15.75" x14ac:dyDescent="0.2"/>
  <cols>
    <col min="1" max="1" width="7.7109375" style="17" customWidth="1"/>
    <col min="2" max="2" width="47.5703125" style="18" customWidth="1"/>
    <col min="3" max="3" width="17.85546875" style="19" customWidth="1"/>
    <col min="4" max="4" width="16.85546875" style="19" customWidth="1"/>
    <col min="5" max="5" width="17.140625" style="19" customWidth="1"/>
    <col min="6" max="6" width="18.140625" style="19" customWidth="1"/>
    <col min="7" max="7" width="17.42578125" style="19" customWidth="1"/>
    <col min="8" max="8" width="17" style="19" customWidth="1"/>
    <col min="9" max="16384" width="9.140625" style="19"/>
  </cols>
  <sheetData>
    <row r="1" spans="1:8" s="23" customFormat="1" ht="69" customHeight="1" thickBot="1" x14ac:dyDescent="0.25">
      <c r="A1" s="1081" t="s">
        <v>1214</v>
      </c>
      <c r="B1" s="1082"/>
      <c r="C1" s="1082"/>
      <c r="D1" s="1082"/>
      <c r="E1" s="1082"/>
      <c r="F1" s="1082"/>
      <c r="G1" s="1082"/>
      <c r="H1" s="1083"/>
    </row>
    <row r="2" spans="1:8" s="23" customFormat="1" ht="35.1" customHeight="1" x14ac:dyDescent="0.2">
      <c r="A2" s="979" t="s">
        <v>1315</v>
      </c>
      <c r="B2" s="1084"/>
      <c r="C2" s="1084"/>
      <c r="D2" s="1084"/>
      <c r="E2" s="1084"/>
      <c r="F2" s="1084"/>
      <c r="G2" s="1084"/>
      <c r="H2" s="1085"/>
    </row>
    <row r="3" spans="1:8" ht="27" customHeight="1" x14ac:dyDescent="0.2">
      <c r="A3" s="984" t="s">
        <v>174</v>
      </c>
      <c r="B3" s="1087" t="s">
        <v>290</v>
      </c>
      <c r="C3" s="1089" t="s">
        <v>266</v>
      </c>
      <c r="D3" s="1089"/>
      <c r="E3" s="1089" t="s">
        <v>267</v>
      </c>
      <c r="F3" s="1089"/>
      <c r="G3" s="1090" t="s">
        <v>196</v>
      </c>
      <c r="H3" s="1091"/>
    </row>
    <row r="4" spans="1:8" ht="33" customHeight="1" x14ac:dyDescent="0.2">
      <c r="A4" s="1086"/>
      <c r="B4" s="1088"/>
      <c r="C4" s="834" t="s">
        <v>66</v>
      </c>
      <c r="D4" s="834" t="s">
        <v>164</v>
      </c>
      <c r="E4" s="834" t="s">
        <v>66</v>
      </c>
      <c r="F4" s="834" t="s">
        <v>164</v>
      </c>
      <c r="G4" s="834" t="s">
        <v>66</v>
      </c>
      <c r="H4" s="835" t="s">
        <v>164</v>
      </c>
    </row>
    <row r="5" spans="1:8" ht="21.6" customHeight="1" x14ac:dyDescent="0.2">
      <c r="A5" s="836"/>
      <c r="B5" s="837"/>
      <c r="C5" s="838" t="s">
        <v>248</v>
      </c>
      <c r="D5" s="838" t="s">
        <v>249</v>
      </c>
      <c r="E5" s="838" t="s">
        <v>250</v>
      </c>
      <c r="F5" s="838" t="s">
        <v>257</v>
      </c>
      <c r="G5" s="838" t="s">
        <v>32</v>
      </c>
      <c r="H5" s="839" t="s">
        <v>33</v>
      </c>
    </row>
    <row r="6" spans="1:8" ht="18" customHeight="1" x14ac:dyDescent="0.2">
      <c r="A6" s="840">
        <v>1</v>
      </c>
      <c r="B6" s="841" t="s">
        <v>946</v>
      </c>
      <c r="C6" s="842">
        <v>0</v>
      </c>
      <c r="D6" s="842">
        <v>0</v>
      </c>
      <c r="E6" s="842">
        <v>0</v>
      </c>
      <c r="F6" s="842">
        <v>0</v>
      </c>
      <c r="G6" s="842">
        <v>0</v>
      </c>
      <c r="H6" s="843">
        <v>0</v>
      </c>
    </row>
    <row r="7" spans="1:8" ht="18" customHeight="1" x14ac:dyDescent="0.2">
      <c r="A7" s="840">
        <v>2</v>
      </c>
      <c r="B7" s="844" t="s">
        <v>998</v>
      </c>
      <c r="C7" s="845">
        <v>0</v>
      </c>
      <c r="D7" s="846" t="s">
        <v>732</v>
      </c>
      <c r="E7" s="845">
        <v>0</v>
      </c>
      <c r="F7" s="846" t="s">
        <v>732</v>
      </c>
      <c r="G7" s="847">
        <v>0</v>
      </c>
      <c r="H7" s="848" t="s">
        <v>732</v>
      </c>
    </row>
    <row r="8" spans="1:8" ht="18" customHeight="1" x14ac:dyDescent="0.2">
      <c r="A8" s="840">
        <v>3</v>
      </c>
      <c r="B8" s="844" t="s">
        <v>999</v>
      </c>
      <c r="C8" s="846" t="s">
        <v>732</v>
      </c>
      <c r="D8" s="845">
        <v>0</v>
      </c>
      <c r="E8" s="846" t="s">
        <v>732</v>
      </c>
      <c r="F8" s="845">
        <v>0</v>
      </c>
      <c r="G8" s="849" t="s">
        <v>732</v>
      </c>
      <c r="H8" s="850">
        <v>0</v>
      </c>
    </row>
    <row r="9" spans="1:8" ht="18" customHeight="1" x14ac:dyDescent="0.2">
      <c r="A9" s="840">
        <v>4</v>
      </c>
      <c r="B9" s="841" t="s">
        <v>947</v>
      </c>
      <c r="C9" s="842">
        <v>0</v>
      </c>
      <c r="D9" s="842">
        <v>0</v>
      </c>
      <c r="E9" s="842">
        <v>0</v>
      </c>
      <c r="F9" s="842">
        <v>0</v>
      </c>
      <c r="G9" s="842">
        <v>0</v>
      </c>
      <c r="H9" s="843">
        <v>0</v>
      </c>
    </row>
    <row r="10" spans="1:8" ht="18" customHeight="1" x14ac:dyDescent="0.2">
      <c r="A10" s="840">
        <v>5</v>
      </c>
      <c r="B10" s="844" t="s">
        <v>1000</v>
      </c>
      <c r="C10" s="845">
        <v>0</v>
      </c>
      <c r="D10" s="846" t="s">
        <v>732</v>
      </c>
      <c r="E10" s="845">
        <v>0</v>
      </c>
      <c r="F10" s="846" t="s">
        <v>732</v>
      </c>
      <c r="G10" s="847">
        <v>0</v>
      </c>
      <c r="H10" s="848" t="s">
        <v>732</v>
      </c>
    </row>
    <row r="11" spans="1:8" ht="18" customHeight="1" x14ac:dyDescent="0.2">
      <c r="A11" s="840">
        <v>6</v>
      </c>
      <c r="B11" s="844" t="s">
        <v>1001</v>
      </c>
      <c r="C11" s="846" t="s">
        <v>732</v>
      </c>
      <c r="D11" s="845">
        <v>0</v>
      </c>
      <c r="E11" s="846" t="s">
        <v>732</v>
      </c>
      <c r="F11" s="845">
        <v>0</v>
      </c>
      <c r="G11" s="849" t="s">
        <v>732</v>
      </c>
      <c r="H11" s="850">
        <v>0</v>
      </c>
    </row>
    <row r="12" spans="1:8" ht="18" customHeight="1" x14ac:dyDescent="0.2">
      <c r="A12" s="840">
        <v>7</v>
      </c>
      <c r="B12" s="841" t="s">
        <v>903</v>
      </c>
      <c r="C12" s="842">
        <v>6470686.9400000004</v>
      </c>
      <c r="D12" s="842">
        <v>1494461.99</v>
      </c>
      <c r="E12" s="842">
        <v>7109833.25</v>
      </c>
      <c r="F12" s="842">
        <v>6396477</v>
      </c>
      <c r="G12" s="842">
        <v>13580520.190000001</v>
      </c>
      <c r="H12" s="843">
        <v>7890938.9900000002</v>
      </c>
    </row>
    <row r="13" spans="1:8" ht="18" customHeight="1" x14ac:dyDescent="0.2">
      <c r="A13" s="840">
        <v>8</v>
      </c>
      <c r="B13" s="844" t="s">
        <v>905</v>
      </c>
      <c r="C13" s="854">
        <v>6470686.9400000004</v>
      </c>
      <c r="D13" s="846" t="s">
        <v>732</v>
      </c>
      <c r="E13" s="854">
        <v>7109833.25</v>
      </c>
      <c r="F13" s="846" t="s">
        <v>732</v>
      </c>
      <c r="G13" s="847">
        <v>13580520.190000001</v>
      </c>
      <c r="H13" s="848" t="s">
        <v>732</v>
      </c>
    </row>
    <row r="14" spans="1:8" ht="18" customHeight="1" x14ac:dyDescent="0.2">
      <c r="A14" s="840">
        <v>9</v>
      </c>
      <c r="B14" s="844" t="s">
        <v>906</v>
      </c>
      <c r="C14" s="846" t="s">
        <v>732</v>
      </c>
      <c r="D14" s="854">
        <v>1494461.99</v>
      </c>
      <c r="E14" s="846" t="s">
        <v>732</v>
      </c>
      <c r="F14" s="854">
        <v>6396477</v>
      </c>
      <c r="G14" s="849" t="s">
        <v>732</v>
      </c>
      <c r="H14" s="850">
        <v>7890938.9900000002</v>
      </c>
    </row>
    <row r="15" spans="1:8" ht="18" customHeight="1" x14ac:dyDescent="0.2">
      <c r="A15" s="840">
        <v>10</v>
      </c>
      <c r="B15" s="851" t="s">
        <v>904</v>
      </c>
      <c r="C15" s="842">
        <v>0</v>
      </c>
      <c r="D15" s="842">
        <v>0</v>
      </c>
      <c r="E15" s="842">
        <v>0</v>
      </c>
      <c r="F15" s="842">
        <v>0</v>
      </c>
      <c r="G15" s="842">
        <v>0</v>
      </c>
      <c r="H15" s="843">
        <v>0</v>
      </c>
    </row>
    <row r="16" spans="1:8" ht="18" customHeight="1" x14ac:dyDescent="0.2">
      <c r="A16" s="840">
        <v>11</v>
      </c>
      <c r="B16" s="852" t="s">
        <v>1002</v>
      </c>
      <c r="C16" s="846">
        <v>0</v>
      </c>
      <c r="D16" s="846" t="s">
        <v>732</v>
      </c>
      <c r="E16" s="846">
        <v>0</v>
      </c>
      <c r="F16" s="846" t="s">
        <v>732</v>
      </c>
      <c r="G16" s="847">
        <v>0</v>
      </c>
      <c r="H16" s="848" t="s">
        <v>732</v>
      </c>
    </row>
    <row r="17" spans="1:8" ht="18" customHeight="1" x14ac:dyDescent="0.2">
      <c r="A17" s="840">
        <v>12</v>
      </c>
      <c r="B17" s="852" t="s">
        <v>1003</v>
      </c>
      <c r="C17" s="846" t="s">
        <v>732</v>
      </c>
      <c r="D17" s="845">
        <v>0</v>
      </c>
      <c r="E17" s="846" t="s">
        <v>732</v>
      </c>
      <c r="F17" s="845">
        <v>0</v>
      </c>
      <c r="G17" s="849" t="s">
        <v>732</v>
      </c>
      <c r="H17" s="850">
        <v>0</v>
      </c>
    </row>
    <row r="18" spans="1:8" ht="44.25" customHeight="1" x14ac:dyDescent="0.2">
      <c r="A18" s="840">
        <v>13</v>
      </c>
      <c r="B18" s="841" t="s">
        <v>1015</v>
      </c>
      <c r="C18" s="842">
        <v>6470686.9400000004</v>
      </c>
      <c r="D18" s="842">
        <v>1494461.99</v>
      </c>
      <c r="E18" s="842">
        <v>7109833.25</v>
      </c>
      <c r="F18" s="842">
        <v>6396477</v>
      </c>
      <c r="G18" s="842">
        <v>13580520.190000001</v>
      </c>
      <c r="H18" s="843">
        <v>7890938.9900000002</v>
      </c>
    </row>
    <row r="19" spans="1:8" ht="45" customHeight="1" x14ac:dyDescent="0.2">
      <c r="A19" s="840">
        <v>14</v>
      </c>
      <c r="B19" s="841" t="s">
        <v>1014</v>
      </c>
      <c r="C19" s="842">
        <v>91194.31</v>
      </c>
      <c r="D19" s="842">
        <v>6933.66</v>
      </c>
      <c r="E19" s="842">
        <v>0</v>
      </c>
      <c r="F19" s="842">
        <v>0</v>
      </c>
      <c r="G19" s="842">
        <v>91194.31</v>
      </c>
      <c r="H19" s="843">
        <v>6933.66</v>
      </c>
    </row>
    <row r="20" spans="1:8" ht="18" customHeight="1" x14ac:dyDescent="0.2">
      <c r="A20" s="840">
        <v>15</v>
      </c>
      <c r="B20" s="851" t="s">
        <v>997</v>
      </c>
      <c r="C20" s="842">
        <v>0</v>
      </c>
      <c r="D20" s="842">
        <v>0</v>
      </c>
      <c r="E20" s="842">
        <v>0</v>
      </c>
      <c r="F20" s="842">
        <v>0</v>
      </c>
      <c r="G20" s="842">
        <v>0</v>
      </c>
      <c r="H20" s="853">
        <v>0</v>
      </c>
    </row>
    <row r="21" spans="1:8" ht="18" customHeight="1" x14ac:dyDescent="0.2">
      <c r="A21" s="840">
        <v>16</v>
      </c>
      <c r="B21" s="852" t="s">
        <v>1004</v>
      </c>
      <c r="C21" s="854">
        <v>0</v>
      </c>
      <c r="D21" s="846" t="s">
        <v>732</v>
      </c>
      <c r="E21" s="854">
        <v>0</v>
      </c>
      <c r="F21" s="846" t="s">
        <v>732</v>
      </c>
      <c r="G21" s="847">
        <v>0</v>
      </c>
      <c r="H21" s="855" t="s">
        <v>732</v>
      </c>
    </row>
    <row r="22" spans="1:8" ht="18" customHeight="1" x14ac:dyDescent="0.2">
      <c r="A22" s="840">
        <v>17</v>
      </c>
      <c r="B22" s="852" t="s">
        <v>1005</v>
      </c>
      <c r="C22" s="846" t="s">
        <v>732</v>
      </c>
      <c r="D22" s="854">
        <v>0</v>
      </c>
      <c r="E22" s="846" t="s">
        <v>732</v>
      </c>
      <c r="F22" s="854">
        <v>0</v>
      </c>
      <c r="G22" s="849" t="s">
        <v>732</v>
      </c>
      <c r="H22" s="856">
        <v>0</v>
      </c>
    </row>
    <row r="23" spans="1:8" ht="18" customHeight="1" x14ac:dyDescent="0.2">
      <c r="A23" s="840">
        <v>18</v>
      </c>
      <c r="B23" s="857" t="s">
        <v>1006</v>
      </c>
      <c r="C23" s="842">
        <v>91194.31</v>
      </c>
      <c r="D23" s="842">
        <v>6933.66</v>
      </c>
      <c r="E23" s="842">
        <v>0</v>
      </c>
      <c r="F23" s="842">
        <v>0</v>
      </c>
      <c r="G23" s="842">
        <v>91194.31</v>
      </c>
      <c r="H23" s="853">
        <v>6933.66</v>
      </c>
    </row>
    <row r="24" spans="1:8" ht="18" customHeight="1" x14ac:dyDescent="0.2">
      <c r="A24" s="858">
        <v>19</v>
      </c>
      <c r="B24" s="852" t="s">
        <v>1007</v>
      </c>
      <c r="C24" s="854">
        <v>91194.31</v>
      </c>
      <c r="D24" s="846" t="s">
        <v>732</v>
      </c>
      <c r="E24" s="854">
        <v>0</v>
      </c>
      <c r="F24" s="846" t="s">
        <v>732</v>
      </c>
      <c r="G24" s="847">
        <v>91194.31</v>
      </c>
      <c r="H24" s="855" t="s">
        <v>732</v>
      </c>
    </row>
    <row r="25" spans="1:8" ht="18" customHeight="1" x14ac:dyDescent="0.2">
      <c r="A25" s="840">
        <v>20</v>
      </c>
      <c r="B25" s="852" t="s">
        <v>1008</v>
      </c>
      <c r="C25" s="846" t="s">
        <v>732</v>
      </c>
      <c r="D25" s="854">
        <v>6933.66</v>
      </c>
      <c r="E25" s="846" t="s">
        <v>732</v>
      </c>
      <c r="F25" s="854">
        <v>0</v>
      </c>
      <c r="G25" s="849" t="s">
        <v>732</v>
      </c>
      <c r="H25" s="856">
        <v>6933.66</v>
      </c>
    </row>
    <row r="26" spans="1:8" ht="18" customHeight="1" x14ac:dyDescent="0.2">
      <c r="A26" s="858">
        <v>21</v>
      </c>
      <c r="B26" s="857" t="s">
        <v>1009</v>
      </c>
      <c r="C26" s="842">
        <v>0</v>
      </c>
      <c r="D26" s="842">
        <v>0</v>
      </c>
      <c r="E26" s="842">
        <v>0</v>
      </c>
      <c r="F26" s="842">
        <v>0</v>
      </c>
      <c r="G26" s="842">
        <v>0</v>
      </c>
      <c r="H26" s="853">
        <v>0</v>
      </c>
    </row>
    <row r="27" spans="1:8" ht="18" customHeight="1" x14ac:dyDescent="0.2">
      <c r="A27" s="840">
        <v>22</v>
      </c>
      <c r="B27" s="852" t="s">
        <v>1010</v>
      </c>
      <c r="C27" s="854">
        <v>0</v>
      </c>
      <c r="D27" s="846" t="s">
        <v>732</v>
      </c>
      <c r="E27" s="854">
        <v>0</v>
      </c>
      <c r="F27" s="846" t="s">
        <v>732</v>
      </c>
      <c r="G27" s="847">
        <v>0</v>
      </c>
      <c r="H27" s="848" t="s">
        <v>732</v>
      </c>
    </row>
    <row r="28" spans="1:8" ht="18" customHeight="1" x14ac:dyDescent="0.2">
      <c r="A28" s="858">
        <v>23</v>
      </c>
      <c r="B28" s="859" t="s">
        <v>1011</v>
      </c>
      <c r="C28" s="846" t="s">
        <v>732</v>
      </c>
      <c r="D28" s="845">
        <v>0</v>
      </c>
      <c r="E28" s="846" t="s">
        <v>732</v>
      </c>
      <c r="F28" s="845">
        <v>0</v>
      </c>
      <c r="G28" s="849" t="s">
        <v>732</v>
      </c>
      <c r="H28" s="850">
        <v>0</v>
      </c>
    </row>
    <row r="29" spans="1:8" ht="18" customHeight="1" x14ac:dyDescent="0.2">
      <c r="A29" s="858" t="s">
        <v>1019</v>
      </c>
      <c r="B29" s="852"/>
      <c r="C29" s="860"/>
      <c r="D29" s="854"/>
      <c r="E29" s="860"/>
      <c r="F29" s="854"/>
      <c r="G29" s="854"/>
      <c r="H29" s="861"/>
    </row>
    <row r="30" spans="1:8" ht="18" customHeight="1" x14ac:dyDescent="0.2">
      <c r="A30" s="858" t="s">
        <v>1020</v>
      </c>
      <c r="B30" s="852"/>
      <c r="C30" s="860"/>
      <c r="D30" s="854"/>
      <c r="E30" s="860"/>
      <c r="F30" s="854"/>
      <c r="G30" s="854"/>
      <c r="H30" s="861"/>
    </row>
    <row r="31" spans="1:8" ht="18" customHeight="1" x14ac:dyDescent="0.2">
      <c r="A31" s="858"/>
      <c r="B31" s="852"/>
      <c r="C31" s="860"/>
      <c r="D31" s="854"/>
      <c r="E31" s="860"/>
      <c r="F31" s="854"/>
      <c r="G31" s="854"/>
      <c r="H31" s="861"/>
    </row>
    <row r="32" spans="1:8" ht="18" customHeight="1" x14ac:dyDescent="0.2">
      <c r="A32" s="858"/>
      <c r="B32" s="852"/>
      <c r="C32" s="860"/>
      <c r="D32" s="854"/>
      <c r="E32" s="860"/>
      <c r="F32" s="854"/>
      <c r="G32" s="854"/>
      <c r="H32" s="861"/>
    </row>
    <row r="33" spans="1:8" ht="18" customHeight="1" x14ac:dyDescent="0.2">
      <c r="A33" s="858"/>
      <c r="B33" s="852"/>
      <c r="C33" s="860"/>
      <c r="D33" s="854"/>
      <c r="E33" s="860"/>
      <c r="F33" s="854"/>
      <c r="G33" s="854"/>
      <c r="H33" s="861"/>
    </row>
    <row r="34" spans="1:8" ht="18" customHeight="1" x14ac:dyDescent="0.2">
      <c r="A34" s="858"/>
      <c r="B34" s="852"/>
      <c r="C34" s="854"/>
      <c r="D34" s="854"/>
      <c r="E34" s="854"/>
      <c r="F34" s="854"/>
      <c r="G34" s="854"/>
      <c r="H34" s="861"/>
    </row>
    <row r="35" spans="1:8" ht="18" customHeight="1" thickBot="1" x14ac:dyDescent="0.25">
      <c r="A35" s="862">
        <v>24</v>
      </c>
      <c r="B35" s="863" t="s">
        <v>1017</v>
      </c>
      <c r="C35" s="864">
        <v>6561881.25</v>
      </c>
      <c r="D35" s="864">
        <v>1501395.65</v>
      </c>
      <c r="E35" s="864">
        <v>7109833.25</v>
      </c>
      <c r="F35" s="864">
        <v>6396477</v>
      </c>
      <c r="G35" s="864">
        <v>13671714.500000002</v>
      </c>
      <c r="H35" s="865">
        <v>7897872.6500000004</v>
      </c>
    </row>
    <row r="36" spans="1:8" x14ac:dyDescent="0.2">
      <c r="A36" s="833"/>
      <c r="B36" s="833"/>
      <c r="C36" s="833"/>
      <c r="D36" s="833"/>
      <c r="E36" s="833"/>
      <c r="F36" s="833"/>
      <c r="G36" s="833"/>
      <c r="H36" s="833"/>
    </row>
    <row r="37" spans="1:8" x14ac:dyDescent="0.2">
      <c r="A37" s="866" t="s">
        <v>941</v>
      </c>
      <c r="B37" s="867" t="s">
        <v>1016</v>
      </c>
      <c r="C37" s="867"/>
      <c r="D37" s="867"/>
      <c r="E37" s="833"/>
      <c r="F37" s="833"/>
      <c r="G37" s="833"/>
      <c r="H37" s="833"/>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rgb="FF0000FF"/>
    <pageSetUpPr fitToPage="1"/>
  </sheetPr>
  <dimension ref="A1:I23"/>
  <sheetViews>
    <sheetView zoomScaleNormal="100" workbookViewId="0">
      <pane xSplit="2" ySplit="4" topLeftCell="C5" activePane="bottomRight" state="frozen"/>
      <selection pane="topRight" activeCell="C1" sqref="C1"/>
      <selection pane="bottomLeft" activeCell="A5" sqref="A5"/>
      <selection pane="bottomRight" activeCell="F20" sqref="F20"/>
    </sheetView>
  </sheetViews>
  <sheetFormatPr defaultColWidth="9.140625" defaultRowHeight="15.75" x14ac:dyDescent="0.25"/>
  <cols>
    <col min="1" max="1" width="9.5703125" style="3" customWidth="1"/>
    <col min="2" max="2" width="58.42578125" style="1" customWidth="1"/>
    <col min="3" max="3" width="22.140625" style="16" customWidth="1"/>
    <col min="4" max="4" width="21.140625" style="16" customWidth="1"/>
    <col min="5" max="5" width="24.140625" style="16" customWidth="1"/>
    <col min="6" max="6" width="13.140625" style="1" bestFit="1" customWidth="1"/>
    <col min="7" max="7" width="11.28515625" style="1" bestFit="1" customWidth="1"/>
    <col min="8" max="8" width="9.140625" style="1"/>
    <col min="9" max="9" width="10.140625" style="1" bestFit="1" customWidth="1"/>
    <col min="10" max="16384" width="9.140625" style="1"/>
  </cols>
  <sheetData>
    <row r="1" spans="1:9" ht="80.25" customHeight="1" thickBot="1" x14ac:dyDescent="0.3">
      <c r="A1" s="1092" t="s">
        <v>1215</v>
      </c>
      <c r="B1" s="1093"/>
      <c r="C1" s="1093"/>
      <c r="D1" s="1093"/>
      <c r="E1" s="1094"/>
      <c r="F1" s="6"/>
      <c r="G1" s="6"/>
    </row>
    <row r="2" spans="1:9" ht="35.1" customHeight="1" x14ac:dyDescent="0.25">
      <c r="A2" s="889" t="s">
        <v>1294</v>
      </c>
      <c r="B2" s="890"/>
      <c r="C2" s="890"/>
      <c r="D2" s="890"/>
      <c r="E2" s="891"/>
      <c r="F2" s="6"/>
      <c r="G2" s="6"/>
    </row>
    <row r="3" spans="1:9" s="9" customFormat="1" ht="46.9" customHeight="1" x14ac:dyDescent="0.25">
      <c r="A3" s="356" t="s">
        <v>174</v>
      </c>
      <c r="B3" s="358" t="s">
        <v>290</v>
      </c>
      <c r="C3" s="358" t="s">
        <v>266</v>
      </c>
      <c r="D3" s="358" t="s">
        <v>267</v>
      </c>
      <c r="E3" s="359" t="s">
        <v>182</v>
      </c>
    </row>
    <row r="4" spans="1:9" s="9" customFormat="1" ht="16.5" customHeight="1" x14ac:dyDescent="0.25">
      <c r="A4" s="356"/>
      <c r="B4" s="358"/>
      <c r="C4" s="358" t="s">
        <v>248</v>
      </c>
      <c r="D4" s="358" t="s">
        <v>249</v>
      </c>
      <c r="E4" s="359" t="s">
        <v>29</v>
      </c>
    </row>
    <row r="5" spans="1:9" s="9" customFormat="1" ht="17.45" customHeight="1" x14ac:dyDescent="0.25">
      <c r="A5" s="356"/>
      <c r="B5" s="163" t="s">
        <v>330</v>
      </c>
      <c r="C5" s="59"/>
      <c r="D5" s="59"/>
      <c r="E5" s="120"/>
    </row>
    <row r="6" spans="1:9" s="9" customFormat="1" ht="17.45" customHeight="1" x14ac:dyDescent="0.25">
      <c r="A6" s="119">
        <v>1</v>
      </c>
      <c r="B6" s="97" t="s">
        <v>359</v>
      </c>
      <c r="C6" s="43">
        <f>SUM(C7:C10)</f>
        <v>5852736.2699999996</v>
      </c>
      <c r="D6" s="43">
        <f>SUM(D7:D10)</f>
        <v>143100</v>
      </c>
      <c r="E6" s="44">
        <f>C6+D6</f>
        <v>5995836.2699999996</v>
      </c>
    </row>
    <row r="7" spans="1:9" s="16" customFormat="1" x14ac:dyDescent="0.2">
      <c r="A7" s="26">
        <f>A6+1</f>
        <v>2</v>
      </c>
      <c r="B7" s="116" t="s">
        <v>122</v>
      </c>
      <c r="C7" s="45">
        <v>5104807.0199999996</v>
      </c>
      <c r="D7" s="132">
        <v>89250</v>
      </c>
      <c r="E7" s="44">
        <f>C7+D7</f>
        <v>5194057.0199999996</v>
      </c>
      <c r="F7" s="781"/>
      <c r="G7" s="781"/>
      <c r="I7" s="781"/>
    </row>
    <row r="8" spans="1:9" s="16" customFormat="1" x14ac:dyDescent="0.2">
      <c r="A8" s="26">
        <f>A7+1</f>
        <v>3</v>
      </c>
      <c r="B8" s="116" t="s">
        <v>356</v>
      </c>
      <c r="C8" s="45">
        <v>747929.25</v>
      </c>
      <c r="D8" s="45">
        <v>53850</v>
      </c>
      <c r="E8" s="44">
        <f t="shared" ref="E8:E16" si="0">C8+D8</f>
        <v>801779.25</v>
      </c>
      <c r="F8" s="803"/>
      <c r="G8" s="788"/>
      <c r="H8" s="732"/>
    </row>
    <row r="9" spans="1:9" s="16" customFormat="1" x14ac:dyDescent="0.2">
      <c r="A9" s="26">
        <f>A8+1</f>
        <v>4</v>
      </c>
      <c r="B9" s="116"/>
      <c r="C9" s="45"/>
      <c r="D9" s="45"/>
      <c r="E9" s="44"/>
    </row>
    <row r="10" spans="1:9" s="16" customFormat="1" x14ac:dyDescent="0.2">
      <c r="A10" s="26">
        <f>A9+1</f>
        <v>5</v>
      </c>
      <c r="B10" s="116"/>
      <c r="C10" s="45"/>
      <c r="D10" s="45"/>
      <c r="E10" s="44">
        <f t="shared" si="0"/>
        <v>0</v>
      </c>
    </row>
    <row r="11" spans="1:9" s="16" customFormat="1" x14ac:dyDescent="0.2">
      <c r="A11" s="37"/>
      <c r="B11" s="163" t="s">
        <v>673</v>
      </c>
      <c r="C11" s="59"/>
      <c r="D11" s="59"/>
      <c r="E11" s="120"/>
    </row>
    <row r="12" spans="1:9" x14ac:dyDescent="0.25">
      <c r="A12" s="37">
        <v>6</v>
      </c>
      <c r="B12" s="116" t="s">
        <v>16</v>
      </c>
      <c r="C12" s="134">
        <v>15499.3</v>
      </c>
      <c r="D12" s="134">
        <v>0</v>
      </c>
      <c r="E12" s="44">
        <f t="shared" si="0"/>
        <v>15499.3</v>
      </c>
      <c r="F12" s="789"/>
      <c r="G12" s="789"/>
    </row>
    <row r="13" spans="1:9" x14ac:dyDescent="0.25">
      <c r="A13" s="37">
        <v>7</v>
      </c>
      <c r="B13" s="116" t="s">
        <v>17</v>
      </c>
      <c r="C13" s="45">
        <v>413070</v>
      </c>
      <c r="D13" s="45">
        <v>0</v>
      </c>
      <c r="E13" s="44">
        <f t="shared" si="0"/>
        <v>413070</v>
      </c>
      <c r="F13" s="789"/>
      <c r="G13" s="789"/>
    </row>
    <row r="14" spans="1:9" s="38" customFormat="1" x14ac:dyDescent="0.25">
      <c r="A14" s="37"/>
      <c r="B14" s="69"/>
      <c r="C14" s="153"/>
      <c r="D14" s="153"/>
      <c r="E14" s="120"/>
    </row>
    <row r="15" spans="1:9" x14ac:dyDescent="0.25">
      <c r="A15" s="37">
        <v>8</v>
      </c>
      <c r="B15" s="69" t="s">
        <v>360</v>
      </c>
      <c r="C15" s="135">
        <f>SUM(C16:C17)</f>
        <v>0</v>
      </c>
      <c r="D15" s="135">
        <f>SUM(D16:D17)</f>
        <v>0</v>
      </c>
      <c r="E15" s="44">
        <f t="shared" si="0"/>
        <v>0</v>
      </c>
    </row>
    <row r="16" spans="1:9" ht="31.5" x14ac:dyDescent="0.25">
      <c r="A16" s="37" t="s">
        <v>358</v>
      </c>
      <c r="B16" s="327" t="s">
        <v>755</v>
      </c>
      <c r="C16" s="134"/>
      <c r="D16" s="134"/>
      <c r="E16" s="44">
        <f t="shared" si="0"/>
        <v>0</v>
      </c>
      <c r="I16" s="360"/>
    </row>
    <row r="17" spans="1:6" x14ac:dyDescent="0.25">
      <c r="A17" s="37"/>
      <c r="B17" s="69"/>
      <c r="C17" s="153"/>
      <c r="D17" s="153"/>
      <c r="E17" s="120"/>
    </row>
    <row r="18" spans="1:6" ht="16.5" thickBot="1" x14ac:dyDescent="0.3">
      <c r="A18" s="122">
        <v>9</v>
      </c>
      <c r="B18" s="123" t="s">
        <v>646</v>
      </c>
      <c r="C18" s="56">
        <f>C6+C12+C13+C15</f>
        <v>6281305.5699999994</v>
      </c>
      <c r="D18" s="56">
        <f>D6+D12+D13+D15</f>
        <v>143100</v>
      </c>
      <c r="E18" s="133">
        <f>E6+E12+E13+E15</f>
        <v>6424405.5699999994</v>
      </c>
    </row>
    <row r="19" spans="1:6" x14ac:dyDescent="0.25">
      <c r="C19" s="781"/>
      <c r="E19" s="19"/>
    </row>
    <row r="20" spans="1:6" x14ac:dyDescent="0.25">
      <c r="F20" s="220"/>
    </row>
    <row r="21" spans="1:6" x14ac:dyDescent="0.25">
      <c r="B21" s="3"/>
      <c r="C21" s="3"/>
    </row>
    <row r="22" spans="1:6" x14ac:dyDescent="0.25">
      <c r="B22" s="3"/>
      <c r="C22" s="3"/>
    </row>
    <row r="23" spans="1:6" x14ac:dyDescent="0.25">
      <c r="D23" s="361"/>
    </row>
  </sheetData>
  <protectedRanges>
    <protectedRange sqref="C8:D10" name="Rozsah2_1"/>
    <protectedRange sqref="C11:D11" name="Rozsah2_2"/>
  </protectedRanges>
  <mergeCells count="2">
    <mergeCell ref="A1:E1"/>
    <mergeCell ref="A2:E2"/>
  </mergeCells>
  <phoneticPr fontId="7" type="noConversion"/>
  <pageMargins left="0.79" right="0.74803149606299213" top="0.98425196850393704" bottom="0.77" header="0.51181102362204722" footer="0.51181102362204722"/>
  <pageSetup paperSize="9" scale="9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H30"/>
  <sheetViews>
    <sheetView zoomScale="90" zoomScaleNormal="90" workbookViewId="0">
      <pane xSplit="2" ySplit="5" topLeftCell="C15" activePane="bottomRight" state="frozen"/>
      <selection pane="topRight" activeCell="C1" sqref="C1"/>
      <selection pane="bottomLeft" activeCell="A6" sqref="A6"/>
      <selection pane="bottomRight" activeCell="G35" sqref="G35"/>
    </sheetView>
  </sheetViews>
  <sheetFormatPr defaultColWidth="9.140625" defaultRowHeight="15.75" x14ac:dyDescent="0.2"/>
  <cols>
    <col min="1" max="1" width="9.140625" style="16"/>
    <col min="2" max="2" width="75.42578125" style="64" customWidth="1"/>
    <col min="3" max="6" width="17.28515625" style="16" customWidth="1"/>
    <col min="7" max="7" width="66.42578125" style="16" customWidth="1"/>
    <col min="8" max="16384" width="9.140625" style="16"/>
  </cols>
  <sheetData>
    <row r="1" spans="1:8" ht="35.1" customHeight="1" thickBot="1" x14ac:dyDescent="0.25">
      <c r="A1" s="886" t="s">
        <v>1216</v>
      </c>
      <c r="B1" s="1102"/>
      <c r="C1" s="1102"/>
      <c r="D1" s="1102"/>
      <c r="E1" s="1102"/>
      <c r="F1" s="1103"/>
    </row>
    <row r="2" spans="1:8" ht="35.1" customHeight="1" x14ac:dyDescent="0.2">
      <c r="A2" s="1000" t="s">
        <v>1294</v>
      </c>
      <c r="B2" s="1001"/>
      <c r="C2" s="1002" t="s">
        <v>802</v>
      </c>
      <c r="D2" s="1002"/>
      <c r="E2" s="1002"/>
      <c r="F2" s="1003"/>
    </row>
    <row r="3" spans="1:8" ht="22.9" customHeight="1" x14ac:dyDescent="0.2">
      <c r="A3" s="907" t="s">
        <v>174</v>
      </c>
      <c r="B3" s="1022" t="s">
        <v>290</v>
      </c>
      <c r="C3" s="1023">
        <v>2020</v>
      </c>
      <c r="D3" s="1023"/>
      <c r="E3" s="1023">
        <v>2021</v>
      </c>
      <c r="F3" s="1024"/>
    </row>
    <row r="4" spans="1:8" ht="75" customHeight="1" x14ac:dyDescent="0.2">
      <c r="A4" s="907"/>
      <c r="B4" s="1022"/>
      <c r="C4" s="806" t="s">
        <v>37</v>
      </c>
      <c r="D4" s="806" t="s">
        <v>165</v>
      </c>
      <c r="E4" s="806" t="s">
        <v>37</v>
      </c>
      <c r="F4" s="807" t="s">
        <v>166</v>
      </c>
    </row>
    <row r="5" spans="1:8" x14ac:dyDescent="0.2">
      <c r="A5" s="26"/>
      <c r="B5" s="86"/>
      <c r="C5" s="35" t="s">
        <v>248</v>
      </c>
      <c r="D5" s="35" t="s">
        <v>249</v>
      </c>
      <c r="E5" s="35" t="s">
        <v>250</v>
      </c>
      <c r="F5" s="36" t="s">
        <v>257</v>
      </c>
    </row>
    <row r="6" spans="1:8" ht="31.5" x14ac:dyDescent="0.2">
      <c r="A6" s="26">
        <v>1</v>
      </c>
      <c r="B6" s="495" t="s">
        <v>948</v>
      </c>
      <c r="C6" s="118">
        <f>C7+C10+C13+C16+C19+C22</f>
        <v>205981.59999999998</v>
      </c>
      <c r="D6" s="118">
        <f t="shared" ref="D6:F6" si="0">D7+D10+D13+D16+D19+D22</f>
        <v>9052</v>
      </c>
      <c r="E6" s="118">
        <f t="shared" si="0"/>
        <v>133083</v>
      </c>
      <c r="F6" s="467">
        <f t="shared" si="0"/>
        <v>798</v>
      </c>
      <c r="G6" s="392"/>
    </row>
    <row r="7" spans="1:8" x14ac:dyDescent="0.2">
      <c r="A7" s="26">
        <v>2</v>
      </c>
      <c r="B7" s="495" t="s">
        <v>949</v>
      </c>
      <c r="C7" s="118">
        <f>SUM(C8:C9)</f>
        <v>47981.2</v>
      </c>
      <c r="D7" s="118">
        <f t="shared" ref="D7:F7" si="1">SUM(D8:D9)</f>
        <v>129</v>
      </c>
      <c r="E7" s="118">
        <f t="shared" si="1"/>
        <v>48577</v>
      </c>
      <c r="F7" s="467">
        <f t="shared" si="1"/>
        <v>249</v>
      </c>
      <c r="G7" s="392"/>
    </row>
    <row r="8" spans="1:8" x14ac:dyDescent="0.2">
      <c r="A8" s="26">
        <v>3</v>
      </c>
      <c r="B8" s="494" t="s">
        <v>49</v>
      </c>
      <c r="C8" s="137">
        <v>47981.2</v>
      </c>
      <c r="D8" s="137">
        <v>129</v>
      </c>
      <c r="E8" s="137">
        <v>48577</v>
      </c>
      <c r="F8" s="154">
        <v>249</v>
      </c>
      <c r="G8" s="812"/>
      <c r="H8" s="732"/>
    </row>
    <row r="9" spans="1:8" ht="18.75" x14ac:dyDescent="0.2">
      <c r="A9" s="26">
        <v>4</v>
      </c>
      <c r="B9" s="494" t="s">
        <v>950</v>
      </c>
      <c r="C9" s="137"/>
      <c r="D9" s="137"/>
      <c r="E9" s="137"/>
      <c r="F9" s="154"/>
      <c r="G9" s="392"/>
    </row>
    <row r="10" spans="1:8" ht="21" customHeight="1" x14ac:dyDescent="0.2">
      <c r="A10" s="26">
        <v>5</v>
      </c>
      <c r="B10" s="495" t="s">
        <v>822</v>
      </c>
      <c r="C10" s="118">
        <f>SUM(C11:C12)</f>
        <v>139069.15</v>
      </c>
      <c r="D10" s="118">
        <f t="shared" ref="D10:F10" si="2">SUM(D11:D12)</f>
        <v>8743</v>
      </c>
      <c r="E10" s="118">
        <f t="shared" si="2"/>
        <v>21810</v>
      </c>
      <c r="F10" s="467">
        <f t="shared" si="2"/>
        <v>149</v>
      </c>
      <c r="G10" s="392"/>
    </row>
    <row r="11" spans="1:8" x14ac:dyDescent="0.2">
      <c r="A11" s="26">
        <v>6</v>
      </c>
      <c r="B11" s="494" t="s">
        <v>49</v>
      </c>
      <c r="C11" s="137">
        <v>139069.15</v>
      </c>
      <c r="D11" s="137">
        <v>8743</v>
      </c>
      <c r="E11" s="137">
        <v>21810</v>
      </c>
      <c r="F11" s="154">
        <v>149</v>
      </c>
      <c r="G11" s="392"/>
    </row>
    <row r="12" spans="1:8" ht="18.75" x14ac:dyDescent="0.2">
      <c r="A12" s="26">
        <v>7</v>
      </c>
      <c r="B12" s="494" t="s">
        <v>950</v>
      </c>
      <c r="C12" s="137"/>
      <c r="D12" s="137"/>
      <c r="E12" s="137"/>
      <c r="F12" s="154"/>
      <c r="G12" s="392"/>
    </row>
    <row r="13" spans="1:8" x14ac:dyDescent="0.2">
      <c r="A13" s="26">
        <v>8</v>
      </c>
      <c r="B13" s="495" t="s">
        <v>823</v>
      </c>
      <c r="C13" s="118">
        <f>C14+C15</f>
        <v>18406.25</v>
      </c>
      <c r="D13" s="118">
        <f t="shared" ref="D13:F13" si="3">D14+D15</f>
        <v>174</v>
      </c>
      <c r="E13" s="118">
        <f t="shared" si="3"/>
        <v>9635</v>
      </c>
      <c r="F13" s="467">
        <f t="shared" si="3"/>
        <v>97</v>
      </c>
      <c r="G13" s="392"/>
    </row>
    <row r="14" spans="1:8" x14ac:dyDescent="0.2">
      <c r="A14" s="26">
        <v>9</v>
      </c>
      <c r="B14" s="494" t="s">
        <v>49</v>
      </c>
      <c r="C14" s="137">
        <v>18406.25</v>
      </c>
      <c r="D14" s="137">
        <v>174</v>
      </c>
      <c r="E14" s="137">
        <f>6323+3012+300</f>
        <v>9635</v>
      </c>
      <c r="F14" s="154">
        <f>28+66+3</f>
        <v>97</v>
      </c>
      <c r="G14" s="392"/>
    </row>
    <row r="15" spans="1:8" ht="18.75" x14ac:dyDescent="0.2">
      <c r="A15" s="26">
        <v>10</v>
      </c>
      <c r="B15" s="494" t="s">
        <v>950</v>
      </c>
      <c r="C15" s="137">
        <v>0</v>
      </c>
      <c r="D15" s="137"/>
      <c r="E15" s="137">
        <v>0</v>
      </c>
      <c r="F15" s="154"/>
      <c r="G15" s="392"/>
    </row>
    <row r="16" spans="1:8" x14ac:dyDescent="0.2">
      <c r="A16" s="26">
        <v>11</v>
      </c>
      <c r="B16" s="495" t="s">
        <v>951</v>
      </c>
      <c r="C16" s="118">
        <f>SUM(C17:C18)</f>
        <v>525</v>
      </c>
      <c r="D16" s="118">
        <f t="shared" ref="D16:F16" si="4">SUM(D17:D18)</f>
        <v>6</v>
      </c>
      <c r="E16" s="118">
        <f t="shared" si="4"/>
        <v>200</v>
      </c>
      <c r="F16" s="467">
        <f t="shared" si="4"/>
        <v>2</v>
      </c>
    </row>
    <row r="17" spans="1:6" x14ac:dyDescent="0.2">
      <c r="A17" s="26">
        <v>12</v>
      </c>
      <c r="B17" s="494" t="s">
        <v>49</v>
      </c>
      <c r="C17" s="137">
        <v>525</v>
      </c>
      <c r="D17" s="137">
        <v>6</v>
      </c>
      <c r="E17" s="137">
        <v>200</v>
      </c>
      <c r="F17" s="154">
        <v>2</v>
      </c>
    </row>
    <row r="18" spans="1:6" ht="18.75" x14ac:dyDescent="0.2">
      <c r="A18" s="26">
        <v>13</v>
      </c>
      <c r="B18" s="494" t="s">
        <v>950</v>
      </c>
      <c r="C18" s="137">
        <v>0</v>
      </c>
      <c r="D18" s="137">
        <v>0</v>
      </c>
      <c r="E18" s="137"/>
      <c r="F18" s="154"/>
    </row>
    <row r="19" spans="1:6" x14ac:dyDescent="0.2">
      <c r="A19" s="26">
        <v>14</v>
      </c>
      <c r="B19" s="495" t="s">
        <v>952</v>
      </c>
      <c r="C19" s="118">
        <f>SUM(C20:C21)</f>
        <v>0</v>
      </c>
      <c r="D19" s="118">
        <f t="shared" ref="D19:F19" si="5">SUM(D20:D21)</f>
        <v>0</v>
      </c>
      <c r="E19" s="118">
        <f t="shared" si="5"/>
        <v>8258</v>
      </c>
      <c r="F19" s="467">
        <f t="shared" si="5"/>
        <v>23</v>
      </c>
    </row>
    <row r="20" spans="1:6" x14ac:dyDescent="0.2">
      <c r="A20" s="26">
        <v>15</v>
      </c>
      <c r="B20" s="494" t="s">
        <v>49</v>
      </c>
      <c r="C20" s="137">
        <v>0</v>
      </c>
      <c r="D20" s="137">
        <v>0</v>
      </c>
      <c r="E20" s="137">
        <v>8258</v>
      </c>
      <c r="F20" s="154">
        <v>23</v>
      </c>
    </row>
    <row r="21" spans="1:6" ht="18.75" x14ac:dyDescent="0.2">
      <c r="A21" s="26">
        <v>16</v>
      </c>
      <c r="B21" s="499" t="s">
        <v>950</v>
      </c>
      <c r="C21" s="155">
        <v>0</v>
      </c>
      <c r="D21" s="155">
        <v>0</v>
      </c>
      <c r="E21" s="155">
        <v>0</v>
      </c>
      <c r="F21" s="156"/>
    </row>
    <row r="22" spans="1:6" x14ac:dyDescent="0.2">
      <c r="A22" s="26">
        <v>17</v>
      </c>
      <c r="B22" s="500" t="s">
        <v>915</v>
      </c>
      <c r="C22" s="118">
        <f>C23+C24</f>
        <v>0</v>
      </c>
      <c r="D22" s="118">
        <f t="shared" ref="D22:F22" si="6">D23+D24</f>
        <v>0</v>
      </c>
      <c r="E22" s="118">
        <f t="shared" si="6"/>
        <v>44603</v>
      </c>
      <c r="F22" s="467">
        <f t="shared" si="6"/>
        <v>278</v>
      </c>
    </row>
    <row r="23" spans="1:6" x14ac:dyDescent="0.2">
      <c r="A23" s="26">
        <v>18</v>
      </c>
      <c r="B23" s="494" t="s">
        <v>49</v>
      </c>
      <c r="C23" s="155">
        <v>0</v>
      </c>
      <c r="D23" s="155">
        <v>0</v>
      </c>
      <c r="E23" s="155">
        <v>44603</v>
      </c>
      <c r="F23" s="156">
        <v>278</v>
      </c>
    </row>
    <row r="24" spans="1:6" ht="18.75" x14ac:dyDescent="0.2">
      <c r="A24" s="26">
        <v>19</v>
      </c>
      <c r="B24" s="499" t="s">
        <v>950</v>
      </c>
      <c r="C24" s="155"/>
      <c r="D24" s="155">
        <v>0</v>
      </c>
      <c r="E24" s="155">
        <v>0</v>
      </c>
      <c r="F24" s="156"/>
    </row>
    <row r="25" spans="1:6" ht="19.5" thickBot="1" x14ac:dyDescent="0.25">
      <c r="A25" s="27">
        <v>20</v>
      </c>
      <c r="B25" s="501" t="s">
        <v>953</v>
      </c>
      <c r="C25" s="157" t="s">
        <v>276</v>
      </c>
      <c r="D25" s="158">
        <v>9052</v>
      </c>
      <c r="E25" s="157" t="s">
        <v>276</v>
      </c>
      <c r="F25" s="159">
        <v>798</v>
      </c>
    </row>
    <row r="26" spans="1:6" s="107" customFormat="1" x14ac:dyDescent="0.2">
      <c r="A26" s="372"/>
      <c r="B26" s="373"/>
      <c r="C26" s="374"/>
      <c r="D26" s="375"/>
      <c r="E26" s="374"/>
      <c r="F26" s="375"/>
    </row>
    <row r="27" spans="1:6" x14ac:dyDescent="0.2">
      <c r="A27" s="1096" t="s">
        <v>662</v>
      </c>
      <c r="B27" s="1097"/>
      <c r="C27" s="1097"/>
      <c r="D27" s="1097"/>
      <c r="E27" s="1097"/>
      <c r="F27" s="1098"/>
    </row>
    <row r="28" spans="1:6" x14ac:dyDescent="0.2">
      <c r="A28" s="1099" t="s">
        <v>663</v>
      </c>
      <c r="B28" s="1100"/>
      <c r="C28" s="1100"/>
      <c r="D28" s="1100"/>
      <c r="E28" s="1100"/>
      <c r="F28" s="1101"/>
    </row>
    <row r="29" spans="1:6" x14ac:dyDescent="0.2">
      <c r="A29" s="1095" t="s">
        <v>818</v>
      </c>
      <c r="B29" s="1095"/>
      <c r="C29" s="1095"/>
      <c r="D29" s="1095"/>
      <c r="E29" s="1095"/>
      <c r="F29" s="1095"/>
    </row>
    <row r="30" spans="1:6" ht="8.25" customHeight="1" x14ac:dyDescent="0.2"/>
  </sheetData>
  <mergeCells count="10">
    <mergeCell ref="A29:F29"/>
    <mergeCell ref="A27:F27"/>
    <mergeCell ref="A28:F28"/>
    <mergeCell ref="A1:F1"/>
    <mergeCell ref="A3:A4"/>
    <mergeCell ref="B3:B4"/>
    <mergeCell ref="C3:D3"/>
    <mergeCell ref="E3:F3"/>
    <mergeCell ref="A2:B2"/>
    <mergeCell ref="C2:F2"/>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16"/>
  <sheetViews>
    <sheetView zoomScaleNormal="100" workbookViewId="0">
      <pane xSplit="2" ySplit="5" topLeftCell="C6" activePane="bottomRight" state="frozen"/>
      <selection pane="topRight" activeCell="C1" sqref="C1"/>
      <selection pane="bottomLeft" activeCell="A5" sqref="A5"/>
      <selection pane="bottomRight" activeCell="G7" sqref="G7:H13"/>
    </sheetView>
  </sheetViews>
  <sheetFormatPr defaultColWidth="9.140625" defaultRowHeight="18.75" x14ac:dyDescent="0.25"/>
  <cols>
    <col min="1" max="1" width="9.140625" style="246"/>
    <col min="2" max="2" width="67" style="274" customWidth="1"/>
    <col min="3" max="3" width="20.28515625" style="308" customWidth="1"/>
    <col min="4" max="4" width="23.5703125" style="308" customWidth="1"/>
    <col min="5" max="5" width="22.140625" style="308" customWidth="1"/>
    <col min="6" max="6" width="23.85546875" style="246" customWidth="1"/>
    <col min="7" max="7" width="16.140625" style="246" customWidth="1"/>
    <col min="8" max="8" width="10.140625" style="246" bestFit="1" customWidth="1"/>
    <col min="9" max="16384" width="9.140625" style="246"/>
  </cols>
  <sheetData>
    <row r="1" spans="1:8" ht="50.1" customHeight="1" thickBot="1" x14ac:dyDescent="0.3">
      <c r="A1" s="1031" t="s">
        <v>1217</v>
      </c>
      <c r="B1" s="1104"/>
      <c r="C1" s="1104"/>
      <c r="D1" s="1105"/>
      <c r="E1" s="1105"/>
      <c r="F1" s="1106"/>
    </row>
    <row r="2" spans="1:8" ht="35.1" customHeight="1" thickBot="1" x14ac:dyDescent="0.3">
      <c r="A2" s="1107" t="s">
        <v>1294</v>
      </c>
      <c r="B2" s="1108"/>
      <c r="C2" s="1108"/>
      <c r="D2" s="1109"/>
      <c r="E2" s="1109"/>
      <c r="F2" s="1110"/>
    </row>
    <row r="3" spans="1:8" ht="33" customHeight="1" x14ac:dyDescent="0.25">
      <c r="A3" s="1005" t="s">
        <v>174</v>
      </c>
      <c r="B3" s="1113" t="s">
        <v>290</v>
      </c>
      <c r="C3" s="1111">
        <v>2020</v>
      </c>
      <c r="D3" s="1111"/>
      <c r="E3" s="1111">
        <v>2021</v>
      </c>
      <c r="F3" s="1111"/>
    </row>
    <row r="4" spans="1:8" ht="71.25" customHeight="1" x14ac:dyDescent="0.25">
      <c r="A4" s="907"/>
      <c r="B4" s="1114"/>
      <c r="C4" s="507" t="s">
        <v>861</v>
      </c>
      <c r="D4" s="507" t="s">
        <v>964</v>
      </c>
      <c r="E4" s="507" t="s">
        <v>861</v>
      </c>
      <c r="F4" s="508" t="s">
        <v>964</v>
      </c>
    </row>
    <row r="5" spans="1:8" ht="18.75" customHeight="1" x14ac:dyDescent="0.25">
      <c r="A5" s="248"/>
      <c r="B5" s="249"/>
      <c r="C5" s="250" t="s">
        <v>248</v>
      </c>
      <c r="D5" s="250" t="s">
        <v>249</v>
      </c>
      <c r="E5" s="423" t="s">
        <v>250</v>
      </c>
      <c r="F5" s="425" t="s">
        <v>257</v>
      </c>
    </row>
    <row r="6" spans="1:8" s="305" customFormat="1" ht="34.5" customHeight="1" x14ac:dyDescent="0.2">
      <c r="A6" s="255">
        <v>1</v>
      </c>
      <c r="B6" s="424" t="s">
        <v>729</v>
      </c>
      <c r="C6" s="258">
        <v>-9878</v>
      </c>
      <c r="D6" s="258">
        <v>-2088</v>
      </c>
      <c r="E6" s="257">
        <f>C9</f>
        <v>-9755</v>
      </c>
      <c r="F6" s="426">
        <f>D9</f>
        <v>11400</v>
      </c>
      <c r="G6" s="378"/>
      <c r="H6" s="379"/>
    </row>
    <row r="7" spans="1:8" ht="36" customHeight="1" x14ac:dyDescent="0.25">
      <c r="A7" s="255">
        <v>2</v>
      </c>
      <c r="B7" s="424" t="s">
        <v>855</v>
      </c>
      <c r="C7" s="258">
        <v>1621120</v>
      </c>
      <c r="D7" s="258">
        <v>517400</v>
      </c>
      <c r="E7" s="258">
        <v>1365037</v>
      </c>
      <c r="F7" s="427">
        <v>497062</v>
      </c>
      <c r="G7" s="790"/>
      <c r="H7" s="790"/>
    </row>
    <row r="8" spans="1:8" ht="35.25" customHeight="1" x14ac:dyDescent="0.25">
      <c r="A8" s="255">
        <v>3</v>
      </c>
      <c r="B8" s="424" t="s">
        <v>730</v>
      </c>
      <c r="C8" s="258">
        <v>1620997</v>
      </c>
      <c r="D8" s="258">
        <v>503912</v>
      </c>
      <c r="E8" s="258">
        <v>1364875</v>
      </c>
      <c r="F8" s="427">
        <v>500572</v>
      </c>
    </row>
    <row r="9" spans="1:8" ht="39.75" customHeight="1" x14ac:dyDescent="0.25">
      <c r="A9" s="255">
        <v>4</v>
      </c>
      <c r="B9" s="424" t="s">
        <v>856</v>
      </c>
      <c r="C9" s="257">
        <f>C6+C7-C8</f>
        <v>-9755</v>
      </c>
      <c r="D9" s="257">
        <f>D6+D7-D8</f>
        <v>11400</v>
      </c>
      <c r="E9" s="257">
        <f>E6+E7-E8</f>
        <v>-9593</v>
      </c>
      <c r="F9" s="426">
        <f>F6+F7-F8</f>
        <v>7890</v>
      </c>
      <c r="G9" s="790"/>
    </row>
    <row r="10" spans="1:8" ht="36" customHeight="1" thickBot="1" x14ac:dyDescent="0.3">
      <c r="A10" s="428">
        <v>5</v>
      </c>
      <c r="B10" s="429" t="s">
        <v>857</v>
      </c>
      <c r="C10" s="430">
        <v>3607</v>
      </c>
      <c r="D10" s="430">
        <v>1127</v>
      </c>
      <c r="E10" s="430">
        <v>3732</v>
      </c>
      <c r="F10" s="431">
        <v>1177</v>
      </c>
    </row>
    <row r="11" spans="1:8" ht="21" customHeight="1" x14ac:dyDescent="0.25">
      <c r="A11" s="306"/>
      <c r="B11" s="307"/>
      <c r="C11" s="246"/>
      <c r="D11" s="246"/>
      <c r="E11" s="246"/>
      <c r="G11" s="305"/>
    </row>
    <row r="12" spans="1:8" ht="21" customHeight="1" x14ac:dyDescent="0.25">
      <c r="A12" s="1112" t="s">
        <v>858</v>
      </c>
      <c r="B12" s="1112"/>
      <c r="C12" s="1112"/>
      <c r="D12" s="1112"/>
      <c r="E12" s="1112"/>
      <c r="F12" s="1112"/>
    </row>
    <row r="13" spans="1:8" ht="18" x14ac:dyDescent="0.25">
      <c r="A13" s="380" t="s">
        <v>859</v>
      </c>
      <c r="B13" s="381"/>
      <c r="C13" s="376"/>
      <c r="D13" s="376"/>
      <c r="E13" s="376"/>
      <c r="F13" s="377"/>
    </row>
    <row r="14" spans="1:8" ht="18" x14ac:dyDescent="0.25">
      <c r="A14" s="380" t="s">
        <v>860</v>
      </c>
      <c r="B14" s="381"/>
      <c r="C14" s="376"/>
      <c r="D14" s="376"/>
      <c r="E14" s="376"/>
      <c r="F14" s="377"/>
    </row>
    <row r="16" spans="1:8" x14ac:dyDescent="0.25">
      <c r="C16" s="308" t="s">
        <v>142</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rgb="FF0000FF"/>
    <pageSetUpPr fitToPage="1"/>
  </sheetPr>
  <dimension ref="A1:O12"/>
  <sheetViews>
    <sheetView workbookViewId="0">
      <pane xSplit="1" ySplit="5" topLeftCell="B6" activePane="bottomRight" state="frozen"/>
      <selection pane="topRight" activeCell="B1" sqref="B1"/>
      <selection pane="bottomLeft" activeCell="A6" sqref="A6"/>
      <selection pane="bottomRight" activeCell="H10" sqref="H10"/>
    </sheetView>
  </sheetViews>
  <sheetFormatPr defaultColWidth="9.140625" defaultRowHeight="15.75" x14ac:dyDescent="0.2"/>
  <cols>
    <col min="1" max="1" width="8.85546875" style="67" customWidth="1"/>
    <col min="2" max="2" width="20.5703125" style="67" customWidth="1"/>
    <col min="3" max="3" width="18.28515625" style="67" customWidth="1"/>
    <col min="4" max="4" width="15.85546875" style="67" customWidth="1"/>
    <col min="5" max="5" width="15.7109375" style="67" customWidth="1"/>
    <col min="6" max="6" width="14.5703125" style="67" customWidth="1"/>
    <col min="7" max="7" width="18.7109375" style="67" customWidth="1"/>
    <col min="8" max="8" width="20.28515625" style="67" customWidth="1"/>
    <col min="9" max="9" width="18" style="67" customWidth="1"/>
    <col min="10" max="10" width="16" style="67" bestFit="1" customWidth="1"/>
    <col min="11" max="11" width="16.85546875" style="67" customWidth="1"/>
    <col min="12" max="12" width="14.85546875" style="67" bestFit="1" customWidth="1"/>
    <col min="13" max="13" width="17.7109375" style="67" customWidth="1"/>
    <col min="14" max="14" width="12.42578125" style="67" bestFit="1" customWidth="1"/>
    <col min="15" max="15" width="10.140625" style="67" bestFit="1" customWidth="1"/>
    <col min="16" max="16384" width="9.140625" style="67"/>
  </cols>
  <sheetData>
    <row r="1" spans="1:15" s="65" customFormat="1" ht="35.1" customHeight="1" thickBot="1" x14ac:dyDescent="0.25">
      <c r="A1" s="1115" t="s">
        <v>1218</v>
      </c>
      <c r="B1" s="1116"/>
      <c r="C1" s="1116"/>
      <c r="D1" s="1116"/>
      <c r="E1" s="1116"/>
      <c r="F1" s="1116"/>
      <c r="G1" s="1116"/>
      <c r="H1" s="1116"/>
      <c r="I1" s="1116"/>
      <c r="J1" s="1116"/>
      <c r="K1" s="1116"/>
      <c r="L1" s="1116"/>
      <c r="M1" s="1117"/>
    </row>
    <row r="2" spans="1:15" s="65" customFormat="1" ht="42.75" customHeight="1" x14ac:dyDescent="0.2">
      <c r="A2" s="1000" t="s">
        <v>1297</v>
      </c>
      <c r="B2" s="1059"/>
      <c r="C2" s="1059"/>
      <c r="D2" s="1059"/>
      <c r="E2" s="1059"/>
      <c r="F2" s="1059"/>
      <c r="G2" s="1059"/>
      <c r="H2" s="1059"/>
      <c r="I2" s="1059"/>
      <c r="J2" s="1059"/>
      <c r="K2" s="1059"/>
      <c r="L2" s="1059"/>
      <c r="M2" s="1060"/>
    </row>
    <row r="3" spans="1:15" s="65" customFormat="1" ht="45.75" customHeight="1" x14ac:dyDescent="0.2">
      <c r="A3" s="1118" t="s">
        <v>174</v>
      </c>
      <c r="B3" s="1120" t="s">
        <v>1042</v>
      </c>
      <c r="C3" s="1120"/>
      <c r="D3" s="1120"/>
      <c r="E3" s="1120"/>
      <c r="F3" s="1120"/>
      <c r="G3" s="1120"/>
      <c r="H3" s="1120" t="s">
        <v>1219</v>
      </c>
      <c r="I3" s="1120"/>
      <c r="J3" s="1120"/>
      <c r="K3" s="1120"/>
      <c r="L3" s="1120"/>
      <c r="M3" s="1121"/>
    </row>
    <row r="4" spans="1:15" s="66" customFormat="1" ht="171.75" customHeight="1" x14ac:dyDescent="0.2">
      <c r="A4" s="1119"/>
      <c r="B4" s="303" t="s">
        <v>725</v>
      </c>
      <c r="C4" s="303" t="s">
        <v>726</v>
      </c>
      <c r="D4" s="303" t="s">
        <v>197</v>
      </c>
      <c r="E4" s="303" t="s">
        <v>70</v>
      </c>
      <c r="F4" s="303" t="s">
        <v>71</v>
      </c>
      <c r="G4" s="303" t="s">
        <v>172</v>
      </c>
      <c r="H4" s="303" t="s">
        <v>725</v>
      </c>
      <c r="I4" s="303" t="s">
        <v>726</v>
      </c>
      <c r="J4" s="303" t="s">
        <v>197</v>
      </c>
      <c r="K4" s="303" t="s">
        <v>70</v>
      </c>
      <c r="L4" s="89" t="s">
        <v>71</v>
      </c>
      <c r="M4" s="91" t="s">
        <v>172</v>
      </c>
    </row>
    <row r="5" spans="1:15" x14ac:dyDescent="0.2">
      <c r="A5" s="92"/>
      <c r="B5" s="90" t="s">
        <v>248</v>
      </c>
      <c r="C5" s="90" t="s">
        <v>249</v>
      </c>
      <c r="D5" s="90" t="s">
        <v>250</v>
      </c>
      <c r="E5" s="90" t="s">
        <v>257</v>
      </c>
      <c r="F5" s="90" t="s">
        <v>251</v>
      </c>
      <c r="G5" s="90" t="s">
        <v>664</v>
      </c>
      <c r="H5" s="90" t="s">
        <v>253</v>
      </c>
      <c r="I5" s="90" t="s">
        <v>254</v>
      </c>
      <c r="J5" s="90" t="s">
        <v>255</v>
      </c>
      <c r="K5" s="90" t="s">
        <v>665</v>
      </c>
      <c r="L5" s="222" t="s">
        <v>666</v>
      </c>
      <c r="M5" s="93" t="s">
        <v>821</v>
      </c>
    </row>
    <row r="6" spans="1:15" ht="36" customHeight="1" thickBot="1" x14ac:dyDescent="0.25">
      <c r="A6" s="94">
        <v>1</v>
      </c>
      <c r="B6" s="223">
        <v>37791117.549999997</v>
      </c>
      <c r="C6" s="223">
        <v>63528373.450000003</v>
      </c>
      <c r="D6" s="223">
        <v>23123105.969999999</v>
      </c>
      <c r="E6" s="223">
        <v>6764074.7800000003</v>
      </c>
      <c r="F6" s="223">
        <v>5013447.3099999996</v>
      </c>
      <c r="G6" s="224">
        <f>SUM(B6:F6)</f>
        <v>136220119.06</v>
      </c>
      <c r="H6" s="223">
        <f>B6+'T11-Zdroje KV'!D15-'T5 - Analýza nákladov '!E91</f>
        <v>37134300.519999996</v>
      </c>
      <c r="I6" s="223">
        <f>C6+'T11-Zdroje KV'!D16-'T5 - Analýza nákladov '!E93</f>
        <v>68385461.620000005</v>
      </c>
      <c r="J6" s="223">
        <v>26370388.43</v>
      </c>
      <c r="K6" s="223">
        <v>7609044.3799999999</v>
      </c>
      <c r="L6" s="223">
        <v>7438958.9400000004</v>
      </c>
      <c r="M6" s="225">
        <f>SUM(H6:L6)</f>
        <v>146938153.88999999</v>
      </c>
      <c r="O6" s="736"/>
    </row>
    <row r="7" spans="1:15" x14ac:dyDescent="0.2">
      <c r="H7" s="490">
        <f>B6+'T11-Zdroje KV'!D15-'T5 - Analýza nákladov '!E91</f>
        <v>37134300.519999996</v>
      </c>
      <c r="I7" s="490">
        <f>C6+'T11-Zdroje KV'!D16-'T5 - Analýza nákladov '!E93</f>
        <v>68385461.620000005</v>
      </c>
    </row>
    <row r="8" spans="1:15" x14ac:dyDescent="0.2">
      <c r="J8" s="490"/>
    </row>
    <row r="9" spans="1:15" ht="15.75" customHeight="1" x14ac:dyDescent="0.2">
      <c r="B9" s="396" t="s">
        <v>799</v>
      </c>
      <c r="C9" s="396"/>
    </row>
    <row r="10" spans="1:15" x14ac:dyDescent="0.2">
      <c r="H10" s="736"/>
      <c r="I10" s="736"/>
    </row>
    <row r="11" spans="1:15" x14ac:dyDescent="0.2">
      <c r="B11" s="396" t="s">
        <v>680</v>
      </c>
      <c r="C11" s="396"/>
      <c r="H11" s="736"/>
      <c r="I11" s="736"/>
      <c r="J11" s="736"/>
      <c r="K11" s="736"/>
      <c r="L11" s="736"/>
    </row>
    <row r="12" spans="1:15" x14ac:dyDescent="0.2">
      <c r="I12" s="490"/>
    </row>
  </sheetData>
  <mergeCells count="5">
    <mergeCell ref="A1:M1"/>
    <mergeCell ref="A2:M2"/>
    <mergeCell ref="A3:A4"/>
    <mergeCell ref="B3:G3"/>
    <mergeCell ref="H3:M3"/>
  </mergeCells>
  <phoneticPr fontId="25" type="noConversion"/>
  <pageMargins left="0.4" right="0.27" top="0.98425196850393704" bottom="0.98425196850393704" header="0.51181102362204722" footer="0.51181102362204722"/>
  <pageSetup paperSize="9" scale="6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zoomScale="90" zoomScaleNormal="90" workbookViewId="0">
      <pane xSplit="3" ySplit="3" topLeftCell="D4" activePane="bottomRight" state="frozen"/>
      <selection pane="topRight" activeCell="D1" sqref="D1"/>
      <selection pane="bottomLeft" activeCell="A4" sqref="A4"/>
      <selection pane="bottomRight" activeCell="G45" sqref="G45"/>
    </sheetView>
  </sheetViews>
  <sheetFormatPr defaultColWidth="9.140625" defaultRowHeight="15.75" x14ac:dyDescent="0.2"/>
  <cols>
    <col min="1" max="1" width="7.28515625" style="167" customWidth="1"/>
    <col min="2" max="2" width="39.85546875" style="167" customWidth="1"/>
    <col min="3" max="3" width="9.42578125" style="167" customWidth="1"/>
    <col min="4" max="4" width="18.42578125" style="167" customWidth="1"/>
    <col min="5" max="5" width="16.7109375" style="167" customWidth="1"/>
    <col min="6" max="6" width="15.42578125" style="167" customWidth="1"/>
    <col min="7" max="7" width="12.140625" style="167" bestFit="1" customWidth="1"/>
    <col min="8" max="16384" width="9.140625" style="167"/>
  </cols>
  <sheetData>
    <row r="1" spans="1:7" ht="66.75" customHeight="1" thickBot="1" x14ac:dyDescent="0.25">
      <c r="A1" s="1128" t="s">
        <v>1220</v>
      </c>
      <c r="B1" s="1129"/>
      <c r="C1" s="1129"/>
      <c r="D1" s="1129"/>
      <c r="E1" s="1129"/>
      <c r="F1" s="1130"/>
    </row>
    <row r="2" spans="1:7" ht="36.75" customHeight="1" thickBot="1" x14ac:dyDescent="0.25">
      <c r="A2" s="1131" t="s">
        <v>1295</v>
      </c>
      <c r="B2" s="1132"/>
      <c r="C2" s="1132"/>
      <c r="D2" s="1132"/>
      <c r="E2" s="1132"/>
      <c r="F2" s="1133"/>
    </row>
    <row r="3" spans="1:7" s="168" customFormat="1" ht="69" customHeight="1" thickBot="1" x14ac:dyDescent="0.25">
      <c r="A3" s="475" t="s">
        <v>492</v>
      </c>
      <c r="B3" s="475" t="s">
        <v>361</v>
      </c>
      <c r="C3" s="478" t="s">
        <v>174</v>
      </c>
      <c r="D3" s="478" t="s">
        <v>1221</v>
      </c>
      <c r="E3" s="479" t="s">
        <v>1222</v>
      </c>
      <c r="F3" s="480" t="s">
        <v>1194</v>
      </c>
      <c r="G3" s="167"/>
    </row>
    <row r="4" spans="1:7" s="168" customFormat="1" x14ac:dyDescent="0.2">
      <c r="A4" s="471"/>
      <c r="B4" s="481"/>
      <c r="C4" s="473"/>
      <c r="D4" s="473" t="s">
        <v>248</v>
      </c>
      <c r="E4" s="473" t="s">
        <v>249</v>
      </c>
      <c r="F4" s="474" t="s">
        <v>250</v>
      </c>
      <c r="G4" s="167"/>
    </row>
    <row r="5" spans="1:7" customFormat="1" x14ac:dyDescent="0.25">
      <c r="A5" s="207">
        <v>601</v>
      </c>
      <c r="B5" s="200" t="s">
        <v>566</v>
      </c>
      <c r="C5" s="201" t="s">
        <v>567</v>
      </c>
      <c r="D5" s="179">
        <v>0</v>
      </c>
      <c r="E5" s="195">
        <v>0</v>
      </c>
      <c r="F5" s="199">
        <f>E5-D5</f>
        <v>0</v>
      </c>
      <c r="G5" s="167"/>
    </row>
    <row r="6" spans="1:7" customFormat="1" x14ac:dyDescent="0.25">
      <c r="A6" s="208">
        <v>602</v>
      </c>
      <c r="B6" s="202" t="s">
        <v>568</v>
      </c>
      <c r="C6" s="203" t="s">
        <v>569</v>
      </c>
      <c r="D6" s="180">
        <v>2529813.14</v>
      </c>
      <c r="E6" s="196">
        <v>2151301.42</v>
      </c>
      <c r="F6" s="199">
        <f t="shared" ref="F6:F39" si="0">E6-D6</f>
        <v>-378511.7200000002</v>
      </c>
      <c r="G6" s="167"/>
    </row>
    <row r="7" spans="1:7" customFormat="1" x14ac:dyDescent="0.25">
      <c r="A7" s="208">
        <v>604</v>
      </c>
      <c r="B7" s="204" t="s">
        <v>570</v>
      </c>
      <c r="C7" s="203" t="s">
        <v>571</v>
      </c>
      <c r="D7" s="180">
        <v>30634.7</v>
      </c>
      <c r="E7" s="196">
        <v>23943.96</v>
      </c>
      <c r="F7" s="199">
        <f t="shared" si="0"/>
        <v>-6690.7400000000016</v>
      </c>
      <c r="G7" s="167"/>
    </row>
    <row r="8" spans="1:7" customFormat="1" x14ac:dyDescent="0.25">
      <c r="A8" s="208">
        <v>611</v>
      </c>
      <c r="B8" s="202" t="s">
        <v>572</v>
      </c>
      <c r="C8" s="203" t="s">
        <v>573</v>
      </c>
      <c r="D8" s="180">
        <v>0</v>
      </c>
      <c r="E8" s="196">
        <v>0</v>
      </c>
      <c r="F8" s="199">
        <f t="shared" si="0"/>
        <v>0</v>
      </c>
      <c r="G8" s="167"/>
    </row>
    <row r="9" spans="1:7" customFormat="1" x14ac:dyDescent="0.25">
      <c r="A9" s="208">
        <v>612</v>
      </c>
      <c r="B9" s="202" t="s">
        <v>574</v>
      </c>
      <c r="C9" s="203" t="s">
        <v>575</v>
      </c>
      <c r="D9" s="180">
        <v>0</v>
      </c>
      <c r="E9" s="196">
        <v>0</v>
      </c>
      <c r="F9" s="199">
        <f t="shared" si="0"/>
        <v>0</v>
      </c>
      <c r="G9" s="167"/>
    </row>
    <row r="10" spans="1:7" customFormat="1" x14ac:dyDescent="0.25">
      <c r="A10" s="208">
        <v>613</v>
      </c>
      <c r="B10" s="202" t="s">
        <v>576</v>
      </c>
      <c r="C10" s="203" t="s">
        <v>577</v>
      </c>
      <c r="D10" s="180">
        <v>0</v>
      </c>
      <c r="E10" s="196">
        <v>0</v>
      </c>
      <c r="F10" s="199">
        <f t="shared" si="0"/>
        <v>0</v>
      </c>
      <c r="G10" s="167"/>
    </row>
    <row r="11" spans="1:7" customFormat="1" x14ac:dyDescent="0.25">
      <c r="A11" s="208">
        <v>614</v>
      </c>
      <c r="B11" s="202" t="s">
        <v>578</v>
      </c>
      <c r="C11" s="203" t="s">
        <v>579</v>
      </c>
      <c r="D11" s="180">
        <v>0</v>
      </c>
      <c r="E11" s="196">
        <v>0</v>
      </c>
      <c r="F11" s="199">
        <f t="shared" si="0"/>
        <v>0</v>
      </c>
      <c r="G11" s="167"/>
    </row>
    <row r="12" spans="1:7" customFormat="1" x14ac:dyDescent="0.25">
      <c r="A12" s="208">
        <v>621</v>
      </c>
      <c r="B12" s="202" t="s">
        <v>580</v>
      </c>
      <c r="C12" s="203" t="s">
        <v>581</v>
      </c>
      <c r="D12" s="180">
        <v>3533.4</v>
      </c>
      <c r="E12" s="196">
        <v>3419.7</v>
      </c>
      <c r="F12" s="199">
        <f t="shared" si="0"/>
        <v>-113.70000000000027</v>
      </c>
      <c r="G12" s="167"/>
    </row>
    <row r="13" spans="1:7" customFormat="1" x14ac:dyDescent="0.25">
      <c r="A13" s="208">
        <v>622</v>
      </c>
      <c r="B13" s="202" t="s">
        <v>582</v>
      </c>
      <c r="C13" s="203" t="s">
        <v>583</v>
      </c>
      <c r="D13" s="180">
        <v>0</v>
      </c>
      <c r="E13" s="196">
        <v>0</v>
      </c>
      <c r="F13" s="199">
        <f t="shared" si="0"/>
        <v>0</v>
      </c>
      <c r="G13" s="167"/>
    </row>
    <row r="14" spans="1:7" customFormat="1" x14ac:dyDescent="0.25">
      <c r="A14" s="208">
        <v>623</v>
      </c>
      <c r="B14" s="202" t="s">
        <v>584</v>
      </c>
      <c r="C14" s="203" t="s">
        <v>585</v>
      </c>
      <c r="D14" s="180">
        <v>0</v>
      </c>
      <c r="E14" s="196">
        <v>0</v>
      </c>
      <c r="F14" s="199">
        <f t="shared" si="0"/>
        <v>0</v>
      </c>
    </row>
    <row r="15" spans="1:7" customFormat="1" x14ac:dyDescent="0.25">
      <c r="A15" s="208">
        <v>624</v>
      </c>
      <c r="B15" s="202" t="s">
        <v>586</v>
      </c>
      <c r="C15" s="203" t="s">
        <v>587</v>
      </c>
      <c r="D15" s="180">
        <v>0</v>
      </c>
      <c r="E15" s="196">
        <v>0</v>
      </c>
      <c r="F15" s="199">
        <f t="shared" si="0"/>
        <v>0</v>
      </c>
    </row>
    <row r="16" spans="1:7" customFormat="1" x14ac:dyDescent="0.25">
      <c r="A16" s="208">
        <v>641</v>
      </c>
      <c r="B16" s="202" t="s">
        <v>523</v>
      </c>
      <c r="C16" s="203" t="s">
        <v>588</v>
      </c>
      <c r="D16" s="180">
        <v>2645.75</v>
      </c>
      <c r="E16" s="196">
        <v>742.73</v>
      </c>
      <c r="F16" s="199">
        <f t="shared" si="0"/>
        <v>-1903.02</v>
      </c>
    </row>
    <row r="17" spans="1:7" customFormat="1" x14ac:dyDescent="0.25">
      <c r="A17" s="208">
        <v>642</v>
      </c>
      <c r="B17" s="202" t="s">
        <v>525</v>
      </c>
      <c r="C17" s="203" t="s">
        <v>589</v>
      </c>
      <c r="D17" s="180">
        <v>5684.12</v>
      </c>
      <c r="E17" s="196">
        <v>6010.17</v>
      </c>
      <c r="F17" s="199">
        <f t="shared" si="0"/>
        <v>326.05000000000018</v>
      </c>
    </row>
    <row r="18" spans="1:7" customFormat="1" x14ac:dyDescent="0.25">
      <c r="A18" s="208">
        <v>643</v>
      </c>
      <c r="B18" s="202" t="s">
        <v>590</v>
      </c>
      <c r="C18" s="203" t="s">
        <v>591</v>
      </c>
      <c r="D18" s="180">
        <v>0</v>
      </c>
      <c r="E18" s="196">
        <v>0</v>
      </c>
      <c r="F18" s="199">
        <f t="shared" si="0"/>
        <v>0</v>
      </c>
    </row>
    <row r="19" spans="1:7" customFormat="1" x14ac:dyDescent="0.25">
      <c r="A19" s="208">
        <v>644</v>
      </c>
      <c r="B19" s="202" t="s">
        <v>529</v>
      </c>
      <c r="C19" s="203" t="s">
        <v>592</v>
      </c>
      <c r="D19" s="180">
        <v>243.6</v>
      </c>
      <c r="E19" s="196">
        <v>154.79</v>
      </c>
      <c r="F19" s="199">
        <f t="shared" si="0"/>
        <v>-88.81</v>
      </c>
    </row>
    <row r="20" spans="1:7" customFormat="1" x14ac:dyDescent="0.25">
      <c r="A20" s="208">
        <v>645</v>
      </c>
      <c r="B20" s="202" t="s">
        <v>593</v>
      </c>
      <c r="C20" s="203" t="s">
        <v>594</v>
      </c>
      <c r="D20" s="180">
        <v>0</v>
      </c>
      <c r="E20" s="196">
        <v>0</v>
      </c>
      <c r="F20" s="199">
        <f t="shared" si="0"/>
        <v>0</v>
      </c>
    </row>
    <row r="21" spans="1:7" customFormat="1" x14ac:dyDescent="0.25">
      <c r="A21" s="208">
        <v>646</v>
      </c>
      <c r="B21" s="202" t="s">
        <v>595</v>
      </c>
      <c r="C21" s="203" t="s">
        <v>596</v>
      </c>
      <c r="D21" s="180">
        <v>0</v>
      </c>
      <c r="E21" s="196">
        <v>0</v>
      </c>
      <c r="F21" s="199">
        <f t="shared" si="0"/>
        <v>0</v>
      </c>
    </row>
    <row r="22" spans="1:7" customFormat="1" x14ac:dyDescent="0.25">
      <c r="A22" s="208">
        <v>647</v>
      </c>
      <c r="B22" s="202" t="s">
        <v>597</v>
      </c>
      <c r="C22" s="203" t="s">
        <v>598</v>
      </c>
      <c r="D22" s="180">
        <v>0</v>
      </c>
      <c r="E22" s="196">
        <v>0</v>
      </c>
      <c r="F22" s="199">
        <f t="shared" si="0"/>
        <v>0</v>
      </c>
    </row>
    <row r="23" spans="1:7" customFormat="1" x14ac:dyDescent="0.25">
      <c r="A23" s="208">
        <v>648</v>
      </c>
      <c r="B23" s="502" t="s">
        <v>954</v>
      </c>
      <c r="C23" s="203" t="s">
        <v>599</v>
      </c>
      <c r="D23" s="180">
        <v>133469.16</v>
      </c>
      <c r="E23" s="196">
        <v>188026</v>
      </c>
      <c r="F23" s="199">
        <f t="shared" si="0"/>
        <v>54556.84</v>
      </c>
      <c r="G23" s="737"/>
    </row>
    <row r="24" spans="1:7" customFormat="1" x14ac:dyDescent="0.25">
      <c r="A24" s="208">
        <v>649</v>
      </c>
      <c r="B24" s="202" t="s">
        <v>600</v>
      </c>
      <c r="C24" s="203" t="s">
        <v>601</v>
      </c>
      <c r="D24" s="180">
        <v>28343.01</v>
      </c>
      <c r="E24" s="196">
        <v>35776.25</v>
      </c>
      <c r="F24" s="199">
        <f t="shared" si="0"/>
        <v>7433.2400000000016</v>
      </c>
    </row>
    <row r="25" spans="1:7" customFormat="1" x14ac:dyDescent="0.25">
      <c r="A25" s="208">
        <v>651</v>
      </c>
      <c r="B25" s="202" t="s">
        <v>602</v>
      </c>
      <c r="C25" s="203" t="s">
        <v>603</v>
      </c>
      <c r="D25" s="180">
        <v>0</v>
      </c>
      <c r="E25" s="196">
        <v>0</v>
      </c>
      <c r="F25" s="199">
        <f t="shared" si="0"/>
        <v>0</v>
      </c>
    </row>
    <row r="26" spans="1:7" customFormat="1" x14ac:dyDescent="0.25">
      <c r="A26" s="208">
        <v>652</v>
      </c>
      <c r="B26" s="202" t="s">
        <v>604</v>
      </c>
      <c r="C26" s="203" t="s">
        <v>605</v>
      </c>
      <c r="D26" s="180">
        <v>0</v>
      </c>
      <c r="E26" s="196">
        <v>0</v>
      </c>
      <c r="F26" s="199">
        <f t="shared" si="0"/>
        <v>0</v>
      </c>
    </row>
    <row r="27" spans="1:7" customFormat="1" x14ac:dyDescent="0.25">
      <c r="A27" s="208">
        <v>653</v>
      </c>
      <c r="B27" s="202" t="s">
        <v>606</v>
      </c>
      <c r="C27" s="203" t="s">
        <v>607</v>
      </c>
      <c r="D27" s="180">
        <v>0</v>
      </c>
      <c r="E27" s="180">
        <v>0</v>
      </c>
      <c r="F27" s="199">
        <f t="shared" si="0"/>
        <v>0</v>
      </c>
    </row>
    <row r="28" spans="1:7" customFormat="1" x14ac:dyDescent="0.25">
      <c r="A28" s="208">
        <v>654</v>
      </c>
      <c r="B28" s="202" t="s">
        <v>608</v>
      </c>
      <c r="C28" s="203" t="s">
        <v>609</v>
      </c>
      <c r="D28" s="180">
        <v>0</v>
      </c>
      <c r="E28" s="180">
        <v>0</v>
      </c>
      <c r="F28" s="199">
        <f t="shared" si="0"/>
        <v>0</v>
      </c>
    </row>
    <row r="29" spans="1:7" customFormat="1" x14ac:dyDescent="0.25">
      <c r="A29" s="208">
        <v>655</v>
      </c>
      <c r="B29" s="202" t="s">
        <v>610</v>
      </c>
      <c r="C29" s="203" t="s">
        <v>611</v>
      </c>
      <c r="D29" s="180">
        <v>0</v>
      </c>
      <c r="E29" s="180">
        <v>0</v>
      </c>
      <c r="F29" s="199">
        <f t="shared" si="0"/>
        <v>0</v>
      </c>
    </row>
    <row r="30" spans="1:7" customFormat="1" x14ac:dyDescent="0.25">
      <c r="A30" s="209">
        <v>656</v>
      </c>
      <c r="B30" s="202" t="s">
        <v>612</v>
      </c>
      <c r="C30" s="203" t="s">
        <v>613</v>
      </c>
      <c r="D30" s="180">
        <v>205981.6</v>
      </c>
      <c r="E30" s="180">
        <v>133083</v>
      </c>
      <c r="F30" s="199">
        <f t="shared" si="0"/>
        <v>-72898.600000000006</v>
      </c>
      <c r="G30" s="793"/>
    </row>
    <row r="31" spans="1:7" customFormat="1" x14ac:dyDescent="0.25">
      <c r="A31" s="209">
        <v>657</v>
      </c>
      <c r="B31" s="202" t="s">
        <v>614</v>
      </c>
      <c r="C31" s="203" t="s">
        <v>615</v>
      </c>
      <c r="D31" s="180">
        <v>0</v>
      </c>
      <c r="E31" s="180">
        <v>0</v>
      </c>
      <c r="F31" s="199">
        <f t="shared" si="0"/>
        <v>0</v>
      </c>
    </row>
    <row r="32" spans="1:7" customFormat="1" x14ac:dyDescent="0.25">
      <c r="A32" s="209">
        <v>658</v>
      </c>
      <c r="B32" s="202" t="s">
        <v>616</v>
      </c>
      <c r="C32" s="203" t="s">
        <v>617</v>
      </c>
      <c r="D32" s="180">
        <v>8616</v>
      </c>
      <c r="E32" s="196">
        <v>72234.55</v>
      </c>
      <c r="F32" s="199">
        <f t="shared" si="0"/>
        <v>63618.55</v>
      </c>
    </row>
    <row r="33" spans="1:7" customFormat="1" x14ac:dyDescent="0.25">
      <c r="A33" s="209">
        <v>661</v>
      </c>
      <c r="B33" s="202" t="s">
        <v>618</v>
      </c>
      <c r="C33" s="203" t="s">
        <v>619</v>
      </c>
      <c r="D33" s="180">
        <v>0</v>
      </c>
      <c r="E33" s="180">
        <v>0</v>
      </c>
      <c r="F33" s="199">
        <f t="shared" si="0"/>
        <v>0</v>
      </c>
    </row>
    <row r="34" spans="1:7" customFormat="1" x14ac:dyDescent="0.25">
      <c r="A34" s="209">
        <v>662</v>
      </c>
      <c r="B34" s="202" t="s">
        <v>620</v>
      </c>
      <c r="C34" s="203" t="s">
        <v>621</v>
      </c>
      <c r="D34" s="180">
        <v>0</v>
      </c>
      <c r="E34" s="180">
        <v>0</v>
      </c>
      <c r="F34" s="199">
        <f t="shared" si="0"/>
        <v>0</v>
      </c>
    </row>
    <row r="35" spans="1:7" customFormat="1" x14ac:dyDescent="0.25">
      <c r="A35" s="209">
        <v>663</v>
      </c>
      <c r="B35" s="202" t="s">
        <v>622</v>
      </c>
      <c r="C35" s="203" t="s">
        <v>623</v>
      </c>
      <c r="D35" s="180">
        <v>0</v>
      </c>
      <c r="E35" s="180">
        <v>0</v>
      </c>
      <c r="F35" s="199">
        <f t="shared" si="0"/>
        <v>0</v>
      </c>
    </row>
    <row r="36" spans="1:7" customFormat="1" x14ac:dyDescent="0.25">
      <c r="A36" s="209">
        <v>664</v>
      </c>
      <c r="B36" s="202" t="s">
        <v>624</v>
      </c>
      <c r="C36" s="203" t="s">
        <v>625</v>
      </c>
      <c r="D36" s="180">
        <v>0</v>
      </c>
      <c r="E36" s="180">
        <v>0</v>
      </c>
      <c r="F36" s="199">
        <f t="shared" si="0"/>
        <v>0</v>
      </c>
      <c r="G36" s="167"/>
    </row>
    <row r="37" spans="1:7" customFormat="1" x14ac:dyDescent="0.25">
      <c r="A37" s="209">
        <v>665</v>
      </c>
      <c r="B37" s="202" t="s">
        <v>626</v>
      </c>
      <c r="C37" s="203" t="s">
        <v>627</v>
      </c>
      <c r="D37" s="180">
        <v>0</v>
      </c>
      <c r="E37" s="180">
        <v>0</v>
      </c>
      <c r="F37" s="199">
        <f t="shared" si="0"/>
        <v>0</v>
      </c>
      <c r="G37" s="167"/>
    </row>
    <row r="38" spans="1:7" x14ac:dyDescent="0.25">
      <c r="A38" s="209">
        <v>667</v>
      </c>
      <c r="B38" s="202" t="s">
        <v>628</v>
      </c>
      <c r="C38" s="203" t="s">
        <v>629</v>
      </c>
      <c r="D38" s="180">
        <v>0</v>
      </c>
      <c r="E38" s="180">
        <v>0</v>
      </c>
      <c r="F38" s="199">
        <f t="shared" si="0"/>
        <v>0</v>
      </c>
    </row>
    <row r="39" spans="1:7" x14ac:dyDescent="0.25">
      <c r="A39" s="209">
        <v>691</v>
      </c>
      <c r="B39" s="202" t="s">
        <v>630</v>
      </c>
      <c r="C39" s="203" t="s">
        <v>631</v>
      </c>
      <c r="D39" s="180">
        <v>6139358.4000000004</v>
      </c>
      <c r="E39" s="197">
        <v>5826003.8399999999</v>
      </c>
      <c r="F39" s="199">
        <f t="shared" si="0"/>
        <v>-313354.56000000052</v>
      </c>
    </row>
    <row r="40" spans="1:7" x14ac:dyDescent="0.2">
      <c r="A40" s="1122" t="s">
        <v>632</v>
      </c>
      <c r="B40" s="1123"/>
      <c r="C40" s="205" t="s">
        <v>633</v>
      </c>
      <c r="D40" s="194">
        <f>SUM(D5:D39)</f>
        <v>9088322.8800000008</v>
      </c>
      <c r="E40" s="198">
        <f>SUM(E5:E39)</f>
        <v>8440696.4100000001</v>
      </c>
      <c r="F40" s="199">
        <f>SUM(F5:F39)</f>
        <v>-647626.47000000067</v>
      </c>
    </row>
    <row r="41" spans="1:7" x14ac:dyDescent="0.2">
      <c r="A41" s="1124" t="s">
        <v>634</v>
      </c>
      <c r="B41" s="1125"/>
      <c r="C41" s="206" t="s">
        <v>635</v>
      </c>
      <c r="D41" s="43">
        <f>D40-T23_Náklady_soc_oblasť!D42</f>
        <v>1179585.4799999995</v>
      </c>
      <c r="E41" s="235">
        <f>E40-T23_Náklady_soc_oblasť!E42</f>
        <v>787869.22999999858</v>
      </c>
      <c r="F41" s="199">
        <f>F40-T23_Náklady_soc_oblasť!F42</f>
        <v>-391716.25000000029</v>
      </c>
    </row>
    <row r="42" spans="1:7" x14ac:dyDescent="0.25">
      <c r="A42" s="209">
        <v>591</v>
      </c>
      <c r="B42" s="202" t="s">
        <v>636</v>
      </c>
      <c r="C42" s="203" t="s">
        <v>637</v>
      </c>
      <c r="D42" s="180">
        <v>9320.25</v>
      </c>
      <c r="E42" s="196"/>
      <c r="F42" s="199">
        <f>E42-D42</f>
        <v>-9320.25</v>
      </c>
    </row>
    <row r="43" spans="1:7" x14ac:dyDescent="0.25">
      <c r="A43" s="209">
        <v>595</v>
      </c>
      <c r="B43" s="202" t="s">
        <v>638</v>
      </c>
      <c r="C43" s="203" t="s">
        <v>639</v>
      </c>
      <c r="D43" s="180"/>
      <c r="E43" s="196"/>
      <c r="F43" s="199">
        <f>E43-D43</f>
        <v>0</v>
      </c>
    </row>
    <row r="44" spans="1:7" ht="16.5" thickBot="1" x14ac:dyDescent="0.25">
      <c r="A44" s="1126" t="s">
        <v>640</v>
      </c>
      <c r="B44" s="1127"/>
      <c r="C44" s="350" t="s">
        <v>641</v>
      </c>
      <c r="D44" s="351">
        <f>D41-D42-D43</f>
        <v>1170265.2299999995</v>
      </c>
      <c r="E44" s="351">
        <f>E41-E42-E43</f>
        <v>787869.22999999858</v>
      </c>
      <c r="F44" s="349">
        <f>E44-D44</f>
        <v>-382396.00000000093</v>
      </c>
      <c r="G44" s="738"/>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zoomScale="90" zoomScaleNormal="90" workbookViewId="0">
      <pane xSplit="3" ySplit="3" topLeftCell="D16" activePane="bottomRight" state="frozen"/>
      <selection pane="topRight" activeCell="D1" sqref="D1"/>
      <selection pane="bottomLeft" activeCell="A4" sqref="A4"/>
      <selection pane="bottomRight" activeCell="J32" sqref="J32"/>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1137" t="s">
        <v>1224</v>
      </c>
      <c r="B1" s="1138"/>
      <c r="C1" s="1138"/>
      <c r="D1" s="1138"/>
      <c r="E1" s="1138"/>
      <c r="F1" s="1139"/>
    </row>
    <row r="2" spans="1:6" ht="47.25" customHeight="1" thickBot="1" x14ac:dyDescent="0.25">
      <c r="A2" s="1134" t="s">
        <v>1316</v>
      </c>
      <c r="B2" s="1135"/>
      <c r="C2" s="1135"/>
      <c r="D2" s="1135"/>
      <c r="E2" s="1135"/>
      <c r="F2" s="1136"/>
    </row>
    <row r="3" spans="1:6" ht="64.5" customHeight="1" thickBot="1" x14ac:dyDescent="0.25">
      <c r="A3" s="475" t="s">
        <v>492</v>
      </c>
      <c r="B3" s="476" t="s">
        <v>361</v>
      </c>
      <c r="C3" s="477" t="s">
        <v>174</v>
      </c>
      <c r="D3" s="478" t="s">
        <v>1043</v>
      </c>
      <c r="E3" s="479" t="s">
        <v>1223</v>
      </c>
      <c r="F3" s="480" t="s">
        <v>1194</v>
      </c>
    </row>
    <row r="4" spans="1:6" ht="15.75" x14ac:dyDescent="0.2">
      <c r="A4" s="471"/>
      <c r="B4" s="472"/>
      <c r="C4" s="472"/>
      <c r="D4" s="473" t="s">
        <v>248</v>
      </c>
      <c r="E4" s="473" t="s">
        <v>249</v>
      </c>
      <c r="F4" s="474" t="s">
        <v>250</v>
      </c>
    </row>
    <row r="5" spans="1:6" ht="15.75" x14ac:dyDescent="0.25">
      <c r="A5" s="298">
        <v>501</v>
      </c>
      <c r="B5" s="185" t="s">
        <v>493</v>
      </c>
      <c r="C5" s="184" t="s">
        <v>494</v>
      </c>
      <c r="D5" s="179">
        <v>654526.31000000006</v>
      </c>
      <c r="E5" s="195">
        <v>479141.24</v>
      </c>
      <c r="F5" s="199">
        <f>E5-D5</f>
        <v>-175385.07000000007</v>
      </c>
    </row>
    <row r="6" spans="1:6" ht="15.75" x14ac:dyDescent="0.25">
      <c r="A6" s="297">
        <v>502</v>
      </c>
      <c r="B6" s="186" t="s">
        <v>495</v>
      </c>
      <c r="C6" s="181" t="s">
        <v>496</v>
      </c>
      <c r="D6" s="180">
        <v>1387689.63</v>
      </c>
      <c r="E6" s="196">
        <v>1343495.06</v>
      </c>
      <c r="F6" s="352">
        <f t="shared" ref="F6:F41" si="0">E6-D6</f>
        <v>-44194.569999999832</v>
      </c>
    </row>
    <row r="7" spans="1:6" ht="15.75" x14ac:dyDescent="0.25">
      <c r="A7" s="297">
        <v>504</v>
      </c>
      <c r="B7" s="186" t="s">
        <v>497</v>
      </c>
      <c r="C7" s="181" t="s">
        <v>498</v>
      </c>
      <c r="D7" s="180">
        <v>17989.849999999999</v>
      </c>
      <c r="E7" s="196">
        <v>14388.08</v>
      </c>
      <c r="F7" s="352">
        <f t="shared" si="0"/>
        <v>-3601.7699999999986</v>
      </c>
    </row>
    <row r="8" spans="1:6" ht="15.75" x14ac:dyDescent="0.25">
      <c r="A8" s="297">
        <v>511</v>
      </c>
      <c r="B8" s="186" t="s">
        <v>499</v>
      </c>
      <c r="C8" s="181" t="s">
        <v>500</v>
      </c>
      <c r="D8" s="180">
        <v>586741.61</v>
      </c>
      <c r="E8" s="196">
        <v>610306.74</v>
      </c>
      <c r="F8" s="352">
        <f t="shared" si="0"/>
        <v>23565.130000000005</v>
      </c>
    </row>
    <row r="9" spans="1:6" ht="15.75" x14ac:dyDescent="0.25">
      <c r="A9" s="297">
        <v>512</v>
      </c>
      <c r="B9" s="186" t="s">
        <v>501</v>
      </c>
      <c r="C9" s="181" t="s">
        <v>502</v>
      </c>
      <c r="D9" s="180">
        <v>41.32</v>
      </c>
      <c r="E9" s="196">
        <v>0</v>
      </c>
      <c r="F9" s="352">
        <f t="shared" si="0"/>
        <v>-41.32</v>
      </c>
    </row>
    <row r="10" spans="1:6" ht="15.75" x14ac:dyDescent="0.25">
      <c r="A10" s="297">
        <v>513</v>
      </c>
      <c r="B10" s="186" t="s">
        <v>503</v>
      </c>
      <c r="C10" s="181" t="s">
        <v>504</v>
      </c>
      <c r="D10" s="180">
        <v>139.19</v>
      </c>
      <c r="E10" s="196">
        <v>1378.66</v>
      </c>
      <c r="F10" s="352">
        <f t="shared" si="0"/>
        <v>1239.47</v>
      </c>
    </row>
    <row r="11" spans="1:6" ht="15.75" x14ac:dyDescent="0.25">
      <c r="A11" s="297">
        <v>518</v>
      </c>
      <c r="B11" s="186" t="s">
        <v>505</v>
      </c>
      <c r="C11" s="181" t="s">
        <v>506</v>
      </c>
      <c r="D11" s="180">
        <v>327952.87</v>
      </c>
      <c r="E11" s="196">
        <v>306768.62</v>
      </c>
      <c r="F11" s="352">
        <f t="shared" si="0"/>
        <v>-21184.25</v>
      </c>
    </row>
    <row r="12" spans="1:6" ht="15.75" x14ac:dyDescent="0.25">
      <c r="A12" s="297">
        <v>521</v>
      </c>
      <c r="B12" s="186" t="s">
        <v>507</v>
      </c>
      <c r="C12" s="181" t="s">
        <v>508</v>
      </c>
      <c r="D12" s="180">
        <v>2862653.95</v>
      </c>
      <c r="E12" s="196">
        <v>2859653.88</v>
      </c>
      <c r="F12" s="352">
        <f t="shared" si="0"/>
        <v>-3000.070000000298</v>
      </c>
    </row>
    <row r="13" spans="1:6" ht="15.75" x14ac:dyDescent="0.25">
      <c r="A13" s="297">
        <v>524</v>
      </c>
      <c r="B13" s="186" t="s">
        <v>509</v>
      </c>
      <c r="C13" s="181" t="s">
        <v>510</v>
      </c>
      <c r="D13" s="180">
        <v>978357.3</v>
      </c>
      <c r="E13" s="196">
        <v>974956.46</v>
      </c>
      <c r="F13" s="352">
        <f t="shared" si="0"/>
        <v>-3400.8400000000838</v>
      </c>
    </row>
    <row r="14" spans="1:6" ht="15.75" x14ac:dyDescent="0.25">
      <c r="A14" s="297">
        <v>525</v>
      </c>
      <c r="B14" s="186" t="s">
        <v>511</v>
      </c>
      <c r="C14" s="181" t="s">
        <v>512</v>
      </c>
      <c r="D14" s="180">
        <v>20384.900000000001</v>
      </c>
      <c r="E14" s="196">
        <v>20007.57</v>
      </c>
      <c r="F14" s="352">
        <f t="shared" si="0"/>
        <v>-377.33000000000175</v>
      </c>
    </row>
    <row r="15" spans="1:6" ht="15.75" x14ac:dyDescent="0.25">
      <c r="A15" s="297">
        <v>527</v>
      </c>
      <c r="B15" s="186" t="s">
        <v>513</v>
      </c>
      <c r="C15" s="181" t="s">
        <v>514</v>
      </c>
      <c r="D15" s="180">
        <v>157833.42000000001</v>
      </c>
      <c r="E15" s="196">
        <v>143343.74</v>
      </c>
      <c r="F15" s="352">
        <f t="shared" si="0"/>
        <v>-14489.680000000022</v>
      </c>
    </row>
    <row r="16" spans="1:6" ht="15.75" x14ac:dyDescent="0.25">
      <c r="A16" s="297">
        <v>528</v>
      </c>
      <c r="B16" s="186" t="s">
        <v>515</v>
      </c>
      <c r="C16" s="181" t="s">
        <v>516</v>
      </c>
      <c r="D16" s="180">
        <v>0</v>
      </c>
      <c r="E16" s="196">
        <v>0</v>
      </c>
      <c r="F16" s="352">
        <f t="shared" si="0"/>
        <v>0</v>
      </c>
    </row>
    <row r="17" spans="1:7" ht="15.75" x14ac:dyDescent="0.25">
      <c r="A17" s="297">
        <v>531</v>
      </c>
      <c r="B17" s="186" t="s">
        <v>517</v>
      </c>
      <c r="C17" s="181" t="s">
        <v>518</v>
      </c>
      <c r="D17" s="180">
        <v>0</v>
      </c>
      <c r="E17" s="196">
        <v>0</v>
      </c>
      <c r="F17" s="352">
        <f t="shared" si="0"/>
        <v>0</v>
      </c>
    </row>
    <row r="18" spans="1:7" ht="15.75" x14ac:dyDescent="0.25">
      <c r="A18" s="297">
        <v>532</v>
      </c>
      <c r="B18" s="186" t="s">
        <v>519</v>
      </c>
      <c r="C18" s="181" t="s">
        <v>520</v>
      </c>
      <c r="D18" s="180">
        <v>228711.61</v>
      </c>
      <c r="E18" s="196">
        <v>228711.62</v>
      </c>
      <c r="F18" s="352">
        <f t="shared" si="0"/>
        <v>1.0000000009313226E-2</v>
      </c>
    </row>
    <row r="19" spans="1:7" ht="15.75" x14ac:dyDescent="0.25">
      <c r="A19" s="297">
        <v>538</v>
      </c>
      <c r="B19" s="186" t="s">
        <v>521</v>
      </c>
      <c r="C19" s="181" t="s">
        <v>522</v>
      </c>
      <c r="D19" s="180">
        <v>23494.84</v>
      </c>
      <c r="E19" s="196">
        <v>14998.46</v>
      </c>
      <c r="F19" s="352">
        <f t="shared" si="0"/>
        <v>-8496.380000000001</v>
      </c>
    </row>
    <row r="20" spans="1:7" ht="15.75" x14ac:dyDescent="0.25">
      <c r="A20" s="297">
        <v>541</v>
      </c>
      <c r="B20" s="186" t="s">
        <v>523</v>
      </c>
      <c r="C20" s="181" t="s">
        <v>524</v>
      </c>
      <c r="D20" s="180">
        <v>0</v>
      </c>
      <c r="E20" s="196">
        <v>0</v>
      </c>
      <c r="F20" s="352">
        <f t="shared" si="0"/>
        <v>0</v>
      </c>
    </row>
    <row r="21" spans="1:7" ht="15.75" x14ac:dyDescent="0.25">
      <c r="A21" s="297">
        <v>542</v>
      </c>
      <c r="B21" s="186" t="s">
        <v>525</v>
      </c>
      <c r="C21" s="181" t="s">
        <v>526</v>
      </c>
      <c r="D21" s="180">
        <v>6.04</v>
      </c>
      <c r="E21" s="196">
        <v>0</v>
      </c>
      <c r="F21" s="352">
        <f t="shared" si="0"/>
        <v>-6.04</v>
      </c>
    </row>
    <row r="22" spans="1:7" ht="15.75" x14ac:dyDescent="0.25">
      <c r="A22" s="297">
        <v>543</v>
      </c>
      <c r="B22" s="186" t="s">
        <v>527</v>
      </c>
      <c r="C22" s="181" t="s">
        <v>528</v>
      </c>
      <c r="D22" s="180">
        <v>1520.61</v>
      </c>
      <c r="E22" s="196">
        <v>1107.07</v>
      </c>
      <c r="F22" s="352">
        <f t="shared" si="0"/>
        <v>-413.53999999999996</v>
      </c>
    </row>
    <row r="23" spans="1:7" ht="15.75" x14ac:dyDescent="0.25">
      <c r="A23" s="297">
        <v>544</v>
      </c>
      <c r="B23" s="186" t="s">
        <v>529</v>
      </c>
      <c r="C23" s="181" t="s">
        <v>530</v>
      </c>
      <c r="D23" s="180">
        <v>0</v>
      </c>
      <c r="E23" s="196">
        <v>0</v>
      </c>
      <c r="F23" s="352">
        <f t="shared" si="0"/>
        <v>0</v>
      </c>
    </row>
    <row r="24" spans="1:7" ht="15.75" x14ac:dyDescent="0.25">
      <c r="A24" s="297">
        <v>545</v>
      </c>
      <c r="B24" s="186" t="s">
        <v>531</v>
      </c>
      <c r="C24" s="181" t="s">
        <v>532</v>
      </c>
      <c r="D24" s="180">
        <v>6.49</v>
      </c>
      <c r="E24" s="196">
        <v>0</v>
      </c>
      <c r="F24" s="352">
        <f t="shared" si="0"/>
        <v>-6.49</v>
      </c>
    </row>
    <row r="25" spans="1:7" ht="15.75" x14ac:dyDescent="0.25">
      <c r="A25" s="297">
        <v>546</v>
      </c>
      <c r="B25" s="186" t="s">
        <v>533</v>
      </c>
      <c r="C25" s="181" t="s">
        <v>534</v>
      </c>
      <c r="D25" s="180">
        <v>0</v>
      </c>
      <c r="E25" s="196">
        <v>0</v>
      </c>
      <c r="F25" s="352">
        <f t="shared" si="0"/>
        <v>0</v>
      </c>
    </row>
    <row r="26" spans="1:7" ht="15.75" x14ac:dyDescent="0.25">
      <c r="A26" s="297">
        <v>547</v>
      </c>
      <c r="B26" s="186" t="s">
        <v>535</v>
      </c>
      <c r="C26" s="181" t="s">
        <v>536</v>
      </c>
      <c r="D26" s="180">
        <v>0</v>
      </c>
      <c r="E26" s="196">
        <v>0</v>
      </c>
      <c r="F26" s="352">
        <f t="shared" si="0"/>
        <v>0</v>
      </c>
    </row>
    <row r="27" spans="1:7" ht="15.75" x14ac:dyDescent="0.25">
      <c r="A27" s="297">
        <v>548</v>
      </c>
      <c r="B27" s="186" t="s">
        <v>537</v>
      </c>
      <c r="C27" s="181" t="s">
        <v>538</v>
      </c>
      <c r="D27" s="180">
        <v>1482.13</v>
      </c>
      <c r="E27" s="196">
        <v>421.86</v>
      </c>
      <c r="F27" s="352">
        <f t="shared" si="0"/>
        <v>-1060.27</v>
      </c>
    </row>
    <row r="28" spans="1:7" ht="15.75" x14ac:dyDescent="0.25">
      <c r="A28" s="297">
        <v>549</v>
      </c>
      <c r="B28" s="186" t="s">
        <v>539</v>
      </c>
      <c r="C28" s="181" t="s">
        <v>540</v>
      </c>
      <c r="D28" s="180">
        <v>205981.6</v>
      </c>
      <c r="E28" s="196">
        <v>133083</v>
      </c>
      <c r="F28" s="352">
        <f t="shared" si="0"/>
        <v>-72898.600000000006</v>
      </c>
      <c r="G28" s="793"/>
    </row>
    <row r="29" spans="1:7" ht="15.75" x14ac:dyDescent="0.25">
      <c r="A29" s="297">
        <v>551</v>
      </c>
      <c r="B29" s="186" t="s">
        <v>541</v>
      </c>
      <c r="C29" s="181" t="s">
        <v>542</v>
      </c>
      <c r="D29" s="180">
        <v>283008.24</v>
      </c>
      <c r="E29" s="196">
        <v>286148.12</v>
      </c>
      <c r="F29" s="352">
        <f t="shared" si="0"/>
        <v>3139.8800000000047</v>
      </c>
    </row>
    <row r="30" spans="1:7" ht="15.75" x14ac:dyDescent="0.25">
      <c r="A30" s="299">
        <v>552</v>
      </c>
      <c r="B30" s="186" t="s">
        <v>670</v>
      </c>
      <c r="C30" s="181" t="s">
        <v>543</v>
      </c>
      <c r="D30" s="180">
        <v>0</v>
      </c>
      <c r="E30" s="196">
        <v>0</v>
      </c>
      <c r="F30" s="352">
        <f t="shared" si="0"/>
        <v>0</v>
      </c>
    </row>
    <row r="31" spans="1:7" ht="15.75" x14ac:dyDescent="0.25">
      <c r="A31" s="299">
        <v>553</v>
      </c>
      <c r="B31" s="186" t="s">
        <v>544</v>
      </c>
      <c r="C31" s="181" t="s">
        <v>545</v>
      </c>
      <c r="D31" s="180">
        <v>0</v>
      </c>
      <c r="E31" s="196">
        <v>0</v>
      </c>
      <c r="F31" s="352">
        <f t="shared" si="0"/>
        <v>0</v>
      </c>
    </row>
    <row r="32" spans="1:7" ht="15.75" x14ac:dyDescent="0.25">
      <c r="A32" s="299">
        <v>554</v>
      </c>
      <c r="B32" s="186" t="s">
        <v>546</v>
      </c>
      <c r="C32" s="181" t="s">
        <v>547</v>
      </c>
      <c r="D32" s="180">
        <v>0</v>
      </c>
      <c r="E32" s="180">
        <v>0</v>
      </c>
      <c r="F32" s="352">
        <f t="shared" si="0"/>
        <v>0</v>
      </c>
    </row>
    <row r="33" spans="1:7" ht="15.75" x14ac:dyDescent="0.25">
      <c r="A33" s="299">
        <v>555</v>
      </c>
      <c r="B33" s="186" t="s">
        <v>548</v>
      </c>
      <c r="C33" s="181" t="s">
        <v>549</v>
      </c>
      <c r="D33" s="180">
        <v>0</v>
      </c>
      <c r="E33" s="180">
        <v>0</v>
      </c>
      <c r="F33" s="352">
        <f t="shared" si="0"/>
        <v>0</v>
      </c>
    </row>
    <row r="34" spans="1:7" ht="15.75" x14ac:dyDescent="0.25">
      <c r="A34" s="299">
        <v>556</v>
      </c>
      <c r="B34" s="186" t="s">
        <v>550</v>
      </c>
      <c r="C34" s="181" t="s">
        <v>551</v>
      </c>
      <c r="D34" s="180">
        <v>133469.16</v>
      </c>
      <c r="E34" s="180">
        <v>188026</v>
      </c>
      <c r="F34" s="352">
        <f t="shared" si="0"/>
        <v>54556.84</v>
      </c>
      <c r="G34" s="737"/>
    </row>
    <row r="35" spans="1:7" ht="15.75" x14ac:dyDescent="0.25">
      <c r="A35" s="299">
        <v>557</v>
      </c>
      <c r="B35" s="186" t="s">
        <v>552</v>
      </c>
      <c r="C35" s="181" t="s">
        <v>553</v>
      </c>
      <c r="D35" s="180">
        <v>0</v>
      </c>
      <c r="E35" s="180">
        <v>0</v>
      </c>
      <c r="F35" s="352">
        <f t="shared" si="0"/>
        <v>0</v>
      </c>
    </row>
    <row r="36" spans="1:7" ht="15.75" x14ac:dyDescent="0.25">
      <c r="A36" s="299">
        <v>558</v>
      </c>
      <c r="B36" s="186" t="s">
        <v>554</v>
      </c>
      <c r="C36" s="181" t="s">
        <v>555</v>
      </c>
      <c r="D36" s="180">
        <v>-46.67</v>
      </c>
      <c r="E36" s="196">
        <v>0</v>
      </c>
      <c r="F36" s="352">
        <f t="shared" si="0"/>
        <v>46.67</v>
      </c>
    </row>
    <row r="37" spans="1:7" ht="20.25" customHeight="1" x14ac:dyDescent="0.25">
      <c r="A37" s="299">
        <v>561</v>
      </c>
      <c r="B37" s="186" t="s">
        <v>557</v>
      </c>
      <c r="C37" s="181" t="s">
        <v>556</v>
      </c>
      <c r="D37" s="180">
        <v>36793</v>
      </c>
      <c r="E37" s="196">
        <v>46891</v>
      </c>
      <c r="F37" s="352">
        <f t="shared" si="0"/>
        <v>10098</v>
      </c>
    </row>
    <row r="38" spans="1:7" ht="15.75" x14ac:dyDescent="0.25">
      <c r="A38" s="299">
        <v>562</v>
      </c>
      <c r="B38" s="186" t="s">
        <v>559</v>
      </c>
      <c r="C38" s="181" t="s">
        <v>558</v>
      </c>
      <c r="D38" s="180">
        <v>0</v>
      </c>
      <c r="E38" s="180">
        <v>0</v>
      </c>
      <c r="F38" s="352">
        <f t="shared" si="0"/>
        <v>0</v>
      </c>
    </row>
    <row r="39" spans="1:7" ht="15.75" x14ac:dyDescent="0.25">
      <c r="A39" s="299">
        <v>563</v>
      </c>
      <c r="B39" s="186" t="s">
        <v>561</v>
      </c>
      <c r="C39" s="181" t="s">
        <v>560</v>
      </c>
      <c r="D39" s="180">
        <v>0</v>
      </c>
      <c r="E39" s="180">
        <v>0</v>
      </c>
      <c r="F39" s="352">
        <f t="shared" si="0"/>
        <v>0</v>
      </c>
    </row>
    <row r="40" spans="1:7" ht="15.75" x14ac:dyDescent="0.25">
      <c r="A40" s="300">
        <v>565</v>
      </c>
      <c r="B40" s="304" t="s">
        <v>669</v>
      </c>
      <c r="C40" s="181" t="s">
        <v>562</v>
      </c>
      <c r="D40" s="180">
        <v>0</v>
      </c>
      <c r="E40" s="180">
        <v>0</v>
      </c>
      <c r="F40" s="352">
        <f t="shared" si="0"/>
        <v>0</v>
      </c>
    </row>
    <row r="41" spans="1:7" ht="16.5" thickBot="1" x14ac:dyDescent="0.3">
      <c r="A41" s="300">
        <v>567</v>
      </c>
      <c r="B41" s="187" t="s">
        <v>563</v>
      </c>
      <c r="C41" s="182" t="s">
        <v>564</v>
      </c>
      <c r="D41" s="180">
        <v>0</v>
      </c>
      <c r="E41" s="180">
        <v>0</v>
      </c>
      <c r="F41" s="353">
        <f t="shared" si="0"/>
        <v>0</v>
      </c>
    </row>
    <row r="42" spans="1:7" ht="24.75" customHeight="1" thickBot="1" x14ac:dyDescent="0.25">
      <c r="A42" s="1140" t="s">
        <v>724</v>
      </c>
      <c r="B42" s="1141"/>
      <c r="C42" s="296" t="s">
        <v>565</v>
      </c>
      <c r="D42" s="183">
        <f>SUM(D5:D41)</f>
        <v>7908737.4000000013</v>
      </c>
      <c r="E42" s="348">
        <f>SUM(E5:E41)</f>
        <v>7652827.1800000016</v>
      </c>
      <c r="F42" s="354">
        <f>SUM(F5:F41)</f>
        <v>-255910.22000000038</v>
      </c>
    </row>
    <row r="43" spans="1:7" x14ac:dyDescent="0.2">
      <c r="B43" s="169"/>
      <c r="C43" s="169"/>
      <c r="D43" s="169"/>
      <c r="E43" s="169"/>
      <c r="G43" s="393"/>
    </row>
    <row r="44" spans="1:7" x14ac:dyDescent="0.2">
      <c r="D44" s="737"/>
      <c r="E44" s="737"/>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143" t="s">
        <v>484</v>
      </c>
      <c r="B1" s="1144"/>
      <c r="C1" s="1144"/>
      <c r="D1" s="1144"/>
      <c r="E1" s="1144"/>
      <c r="F1" s="1145"/>
    </row>
    <row r="2" spans="1:6" ht="19.5" customHeight="1" x14ac:dyDescent="0.25">
      <c r="A2" s="1142" t="s">
        <v>352</v>
      </c>
      <c r="B2" s="1142"/>
      <c r="C2" s="1142"/>
      <c r="D2" s="1142"/>
      <c r="E2" s="1142"/>
      <c r="F2" s="1142"/>
    </row>
    <row r="3" spans="1:6" ht="42" customHeight="1" x14ac:dyDescent="0.2">
      <c r="A3" s="170" t="s">
        <v>362</v>
      </c>
      <c r="B3" s="171" t="s">
        <v>363</v>
      </c>
      <c r="C3" s="178" t="s">
        <v>486</v>
      </c>
      <c r="D3" s="171" t="s">
        <v>481</v>
      </c>
      <c r="E3" s="171" t="s">
        <v>482</v>
      </c>
      <c r="F3" s="171" t="s">
        <v>483</v>
      </c>
    </row>
    <row r="4" spans="1:6" ht="15.75" x14ac:dyDescent="0.25">
      <c r="A4" s="172" t="s">
        <v>364</v>
      </c>
      <c r="B4" s="172" t="s">
        <v>365</v>
      </c>
      <c r="C4" s="173"/>
      <c r="D4" s="173"/>
      <c r="E4" s="173"/>
      <c r="F4" s="173"/>
    </row>
    <row r="5" spans="1:6" ht="15.75" x14ac:dyDescent="0.25">
      <c r="A5" s="177" t="s">
        <v>366</v>
      </c>
      <c r="B5" s="172" t="s">
        <v>367</v>
      </c>
      <c r="C5" s="173"/>
      <c r="D5" s="173"/>
      <c r="E5" s="173"/>
      <c r="F5" s="173"/>
    </row>
    <row r="6" spans="1:6" ht="15.75" x14ac:dyDescent="0.25">
      <c r="A6" s="172" t="s">
        <v>368</v>
      </c>
      <c r="B6" s="172" t="s">
        <v>369</v>
      </c>
      <c r="C6" s="173"/>
      <c r="D6" s="173"/>
      <c r="E6" s="173"/>
      <c r="F6" s="173"/>
    </row>
    <row r="7" spans="1:6" ht="15.75" x14ac:dyDescent="0.25">
      <c r="A7" s="172" t="s">
        <v>370</v>
      </c>
      <c r="B7" s="172" t="s">
        <v>371</v>
      </c>
      <c r="C7" s="173"/>
      <c r="D7" s="173"/>
      <c r="E7" s="173"/>
      <c r="F7" s="173"/>
    </row>
    <row r="8" spans="1:6" ht="15.75" x14ac:dyDescent="0.25">
      <c r="A8" s="176" t="s">
        <v>485</v>
      </c>
      <c r="B8" s="172" t="s">
        <v>372</v>
      </c>
      <c r="C8" s="173"/>
      <c r="D8" s="173"/>
      <c r="E8" s="173"/>
      <c r="F8" s="173"/>
    </row>
    <row r="9" spans="1:6" ht="15.75" x14ac:dyDescent="0.25">
      <c r="A9" s="172" t="s">
        <v>373</v>
      </c>
      <c r="B9" s="172" t="s">
        <v>374</v>
      </c>
      <c r="C9" s="173"/>
      <c r="D9" s="173"/>
      <c r="E9" s="173"/>
      <c r="F9" s="173"/>
    </row>
    <row r="10" spans="1:6" ht="15.75" x14ac:dyDescent="0.25">
      <c r="A10" s="172" t="s">
        <v>375</v>
      </c>
      <c r="B10" s="172" t="s">
        <v>376</v>
      </c>
      <c r="C10" s="173"/>
      <c r="D10" s="173"/>
      <c r="E10" s="173"/>
      <c r="F10" s="173"/>
    </row>
    <row r="11" spans="1:6" ht="15.75" x14ac:dyDescent="0.25">
      <c r="A11" s="172" t="s">
        <v>377</v>
      </c>
      <c r="B11" s="172" t="s">
        <v>378</v>
      </c>
      <c r="C11" s="173"/>
      <c r="D11" s="173"/>
      <c r="E11" s="173"/>
      <c r="F11" s="173"/>
    </row>
    <row r="12" spans="1:6" ht="15.75" x14ac:dyDescent="0.25">
      <c r="A12" s="177" t="s">
        <v>379</v>
      </c>
      <c r="B12" s="172" t="s">
        <v>380</v>
      </c>
      <c r="C12" s="173"/>
      <c r="D12" s="173"/>
      <c r="E12" s="173"/>
      <c r="F12" s="173"/>
    </row>
    <row r="13" spans="1:6" ht="15.75" x14ac:dyDescent="0.25">
      <c r="A13" s="172" t="s">
        <v>381</v>
      </c>
      <c r="B13" s="172" t="s">
        <v>382</v>
      </c>
      <c r="C13" s="173"/>
      <c r="D13" s="173"/>
      <c r="E13" s="173"/>
      <c r="F13" s="173"/>
    </row>
    <row r="14" spans="1:6" ht="15.75" x14ac:dyDescent="0.25">
      <c r="A14" s="172" t="s">
        <v>383</v>
      </c>
      <c r="B14" s="172" t="s">
        <v>384</v>
      </c>
      <c r="C14" s="173"/>
      <c r="D14" s="173"/>
      <c r="E14" s="173"/>
      <c r="F14" s="173"/>
    </row>
    <row r="15" spans="1:6" ht="15.75" x14ac:dyDescent="0.25">
      <c r="A15" s="172" t="s">
        <v>385</v>
      </c>
      <c r="B15" s="172" t="s">
        <v>386</v>
      </c>
      <c r="C15" s="173"/>
      <c r="D15" s="173"/>
      <c r="E15" s="173"/>
      <c r="F15" s="173"/>
    </row>
    <row r="16" spans="1:6" ht="15.75" x14ac:dyDescent="0.25">
      <c r="A16" s="172" t="s">
        <v>387</v>
      </c>
      <c r="B16" s="172" t="s">
        <v>388</v>
      </c>
      <c r="C16" s="173"/>
      <c r="D16" s="173"/>
      <c r="E16" s="173"/>
      <c r="F16" s="173"/>
    </row>
    <row r="17" spans="1:6" ht="15.75" x14ac:dyDescent="0.25">
      <c r="A17" s="172" t="s">
        <v>389</v>
      </c>
      <c r="B17" s="172" t="s">
        <v>390</v>
      </c>
      <c r="C17" s="173"/>
      <c r="D17" s="173"/>
      <c r="E17" s="173"/>
      <c r="F17" s="173"/>
    </row>
    <row r="18" spans="1:6" ht="15.75" x14ac:dyDescent="0.25">
      <c r="A18" s="172" t="s">
        <v>391</v>
      </c>
      <c r="B18" s="172" t="s">
        <v>392</v>
      </c>
      <c r="C18" s="173"/>
      <c r="D18" s="173"/>
      <c r="E18" s="173"/>
      <c r="F18" s="173"/>
    </row>
    <row r="19" spans="1:6" ht="15.75" x14ac:dyDescent="0.25">
      <c r="A19" s="172" t="s">
        <v>393</v>
      </c>
      <c r="B19" s="172" t="s">
        <v>394</v>
      </c>
      <c r="C19" s="173"/>
      <c r="D19" s="173"/>
      <c r="E19" s="173"/>
      <c r="F19" s="173"/>
    </row>
    <row r="20" spans="1:6" ht="15.75" x14ac:dyDescent="0.25">
      <c r="A20" s="172" t="s">
        <v>395</v>
      </c>
      <c r="B20" s="172" t="s">
        <v>396</v>
      </c>
      <c r="C20" s="173"/>
      <c r="D20" s="173"/>
      <c r="E20" s="173"/>
      <c r="F20" s="173"/>
    </row>
    <row r="21" spans="1:6" ht="15.75" x14ac:dyDescent="0.25">
      <c r="A21" s="172" t="s">
        <v>397</v>
      </c>
      <c r="B21" s="172" t="s">
        <v>398</v>
      </c>
      <c r="C21" s="173"/>
      <c r="D21" s="173"/>
      <c r="E21" s="173"/>
      <c r="F21" s="173"/>
    </row>
    <row r="22" spans="1:6" ht="15.75" x14ac:dyDescent="0.25">
      <c r="A22" s="172" t="s">
        <v>399</v>
      </c>
      <c r="B22" s="172" t="s">
        <v>400</v>
      </c>
      <c r="C22" s="173"/>
      <c r="D22" s="173"/>
      <c r="E22" s="173"/>
      <c r="F22" s="173"/>
    </row>
    <row r="23" spans="1:6" ht="15.75" x14ac:dyDescent="0.25">
      <c r="A23" s="172" t="s">
        <v>401</v>
      </c>
      <c r="B23" s="172" t="s">
        <v>402</v>
      </c>
      <c r="C23" s="173"/>
      <c r="D23" s="173"/>
      <c r="E23" s="173"/>
      <c r="F23" s="173"/>
    </row>
    <row r="24" spans="1:6" ht="15.75" x14ac:dyDescent="0.25">
      <c r="A24" s="177" t="s">
        <v>403</v>
      </c>
      <c r="B24" s="172" t="s">
        <v>404</v>
      </c>
      <c r="C24" s="173"/>
      <c r="D24" s="173"/>
      <c r="E24" s="173"/>
      <c r="F24" s="173"/>
    </row>
    <row r="25" spans="1:6" ht="15.75" x14ac:dyDescent="0.25">
      <c r="A25" s="172" t="s">
        <v>405</v>
      </c>
      <c r="B25" s="172" t="s">
        <v>406</v>
      </c>
      <c r="C25" s="173"/>
      <c r="D25" s="173"/>
      <c r="E25" s="173"/>
      <c r="F25" s="173"/>
    </row>
    <row r="26" spans="1:6" ht="15.75" x14ac:dyDescent="0.25">
      <c r="A26" s="172" t="s">
        <v>407</v>
      </c>
      <c r="B26" s="172" t="s">
        <v>408</v>
      </c>
      <c r="C26" s="173"/>
      <c r="D26" s="173"/>
      <c r="E26" s="173"/>
      <c r="F26" s="173"/>
    </row>
    <row r="27" spans="1:6" ht="15.75" x14ac:dyDescent="0.25">
      <c r="A27" s="172" t="s">
        <v>409</v>
      </c>
      <c r="B27" s="172" t="s">
        <v>410</v>
      </c>
      <c r="C27" s="173"/>
      <c r="D27" s="173"/>
      <c r="E27" s="173"/>
      <c r="F27" s="173"/>
    </row>
    <row r="28" spans="1:6" ht="15.75" x14ac:dyDescent="0.25">
      <c r="A28" s="172" t="s">
        <v>411</v>
      </c>
      <c r="B28" s="172" t="s">
        <v>412</v>
      </c>
      <c r="C28" s="173"/>
      <c r="D28" s="173"/>
      <c r="E28" s="173"/>
      <c r="F28" s="173"/>
    </row>
    <row r="29" spans="1:6" ht="15.75" x14ac:dyDescent="0.25">
      <c r="A29" s="172" t="s">
        <v>413</v>
      </c>
      <c r="B29" s="172" t="s">
        <v>414</v>
      </c>
      <c r="C29" s="173"/>
      <c r="D29" s="173"/>
      <c r="E29" s="173"/>
      <c r="F29" s="173"/>
    </row>
    <row r="30" spans="1:6" ht="15.75" x14ac:dyDescent="0.25">
      <c r="A30" s="172" t="s">
        <v>415</v>
      </c>
      <c r="B30" s="172" t="s">
        <v>416</v>
      </c>
      <c r="C30" s="173"/>
      <c r="D30" s="173"/>
      <c r="E30" s="173"/>
      <c r="F30" s="173"/>
    </row>
    <row r="31" spans="1:6" ht="15.75" x14ac:dyDescent="0.25">
      <c r="A31" s="172" t="s">
        <v>417</v>
      </c>
      <c r="B31" s="172" t="s">
        <v>418</v>
      </c>
      <c r="C31" s="173"/>
      <c r="D31" s="173"/>
      <c r="E31" s="173"/>
      <c r="F31" s="173"/>
    </row>
    <row r="32" spans="1:6" ht="15.75" x14ac:dyDescent="0.25">
      <c r="A32" s="172" t="s">
        <v>419</v>
      </c>
      <c r="B32" s="172" t="s">
        <v>420</v>
      </c>
      <c r="C32" s="173"/>
      <c r="D32" s="173"/>
      <c r="E32" s="173"/>
      <c r="F32" s="173"/>
    </row>
    <row r="33" spans="1:6" ht="15.75" x14ac:dyDescent="0.25">
      <c r="A33" s="177" t="s">
        <v>421</v>
      </c>
      <c r="B33" s="172" t="s">
        <v>422</v>
      </c>
      <c r="C33" s="173"/>
      <c r="D33" s="173"/>
      <c r="E33" s="173"/>
      <c r="F33" s="173"/>
    </row>
    <row r="34" spans="1:6" ht="15.75" x14ac:dyDescent="0.25">
      <c r="A34" s="172" t="s">
        <v>423</v>
      </c>
      <c r="B34" s="172" t="s">
        <v>424</v>
      </c>
      <c r="C34" s="173"/>
      <c r="D34" s="173"/>
      <c r="E34" s="173"/>
      <c r="F34" s="173"/>
    </row>
    <row r="35" spans="1:6" ht="15.75" x14ac:dyDescent="0.25">
      <c r="A35" s="172" t="s">
        <v>425</v>
      </c>
      <c r="B35" s="172" t="s">
        <v>426</v>
      </c>
      <c r="C35" s="173"/>
      <c r="D35" s="173"/>
      <c r="E35" s="173"/>
      <c r="F35" s="173"/>
    </row>
    <row r="36" spans="1:6" ht="15.75" x14ac:dyDescent="0.25">
      <c r="A36" s="172" t="s">
        <v>427</v>
      </c>
      <c r="B36" s="172" t="s">
        <v>428</v>
      </c>
      <c r="C36" s="173"/>
      <c r="D36" s="173"/>
      <c r="E36" s="173"/>
      <c r="F36" s="173"/>
    </row>
    <row r="37" spans="1:6" ht="15.75" x14ac:dyDescent="0.25">
      <c r="A37" s="172" t="s">
        <v>429</v>
      </c>
      <c r="B37" s="172" t="s">
        <v>430</v>
      </c>
      <c r="C37" s="173"/>
      <c r="D37" s="173"/>
      <c r="E37" s="173"/>
      <c r="F37" s="173"/>
    </row>
    <row r="38" spans="1:6" ht="15.75" x14ac:dyDescent="0.25">
      <c r="A38" s="172" t="s">
        <v>431</v>
      </c>
      <c r="B38" s="172" t="s">
        <v>432</v>
      </c>
      <c r="C38" s="173"/>
      <c r="D38" s="173"/>
      <c r="E38" s="173"/>
      <c r="F38" s="173"/>
    </row>
    <row r="39" spans="1:6" ht="15.75" x14ac:dyDescent="0.25">
      <c r="A39" s="172" t="s">
        <v>433</v>
      </c>
      <c r="B39" s="172" t="s">
        <v>434</v>
      </c>
      <c r="C39" s="173"/>
      <c r="D39" s="173"/>
      <c r="E39" s="173"/>
      <c r="F39" s="173"/>
    </row>
    <row r="40" spans="1:6" ht="15.75" x14ac:dyDescent="0.25">
      <c r="A40" s="177" t="s">
        <v>435</v>
      </c>
      <c r="B40" s="172" t="s">
        <v>436</v>
      </c>
      <c r="C40" s="173"/>
      <c r="D40" s="173"/>
      <c r="E40" s="173"/>
      <c r="F40" s="173"/>
    </row>
    <row r="41" spans="1:6" ht="15.75" x14ac:dyDescent="0.25">
      <c r="A41" s="172" t="s">
        <v>437</v>
      </c>
      <c r="B41" s="172" t="s">
        <v>438</v>
      </c>
      <c r="C41" s="173"/>
      <c r="D41" s="173"/>
      <c r="E41" s="173"/>
      <c r="F41" s="173"/>
    </row>
    <row r="42" spans="1:6" ht="15.75" x14ac:dyDescent="0.25">
      <c r="A42" s="172" t="s">
        <v>439</v>
      </c>
      <c r="B42" s="172" t="s">
        <v>440</v>
      </c>
      <c r="C42" s="173"/>
      <c r="D42" s="173"/>
      <c r="E42" s="173"/>
      <c r="F42" s="173"/>
    </row>
    <row r="43" spans="1:6" ht="15.75" x14ac:dyDescent="0.25">
      <c r="A43" s="172" t="s">
        <v>441</v>
      </c>
      <c r="B43" s="172" t="s">
        <v>442</v>
      </c>
      <c r="C43" s="173"/>
      <c r="D43" s="173"/>
      <c r="E43" s="173"/>
      <c r="F43" s="173"/>
    </row>
    <row r="44" spans="1:6" ht="15.75" x14ac:dyDescent="0.25">
      <c r="A44" s="172" t="s">
        <v>443</v>
      </c>
      <c r="B44" s="172" t="s">
        <v>444</v>
      </c>
      <c r="C44" s="173"/>
      <c r="D44" s="173"/>
      <c r="E44" s="173"/>
      <c r="F44" s="173"/>
    </row>
    <row r="45" spans="1:6" ht="15.75" x14ac:dyDescent="0.25">
      <c r="A45" s="177" t="s">
        <v>445</v>
      </c>
      <c r="B45" s="172" t="s">
        <v>446</v>
      </c>
      <c r="C45" s="173"/>
      <c r="D45" s="173"/>
      <c r="E45" s="173"/>
      <c r="F45" s="173"/>
    </row>
    <row r="46" spans="1:6" ht="15.75" x14ac:dyDescent="0.25">
      <c r="A46" s="172" t="s">
        <v>447</v>
      </c>
      <c r="B46" s="172" t="s">
        <v>448</v>
      </c>
      <c r="C46" s="173"/>
      <c r="D46" s="173"/>
      <c r="E46" s="173"/>
      <c r="F46" s="173"/>
    </row>
    <row r="47" spans="1:6" ht="15.75" x14ac:dyDescent="0.25">
      <c r="A47" s="172" t="s">
        <v>439</v>
      </c>
      <c r="B47" s="172" t="s">
        <v>449</v>
      </c>
      <c r="C47" s="173"/>
      <c r="D47" s="173"/>
      <c r="E47" s="173"/>
      <c r="F47" s="173"/>
    </row>
    <row r="48" spans="1:6" ht="15.75" x14ac:dyDescent="0.25">
      <c r="A48" s="172" t="s">
        <v>450</v>
      </c>
      <c r="B48" s="172" t="s">
        <v>451</v>
      </c>
      <c r="C48" s="173"/>
      <c r="D48" s="173"/>
      <c r="E48" s="173"/>
      <c r="F48" s="173"/>
    </row>
    <row r="49" spans="1:6" ht="15.75" x14ac:dyDescent="0.25">
      <c r="A49" s="172" t="s">
        <v>452</v>
      </c>
      <c r="B49" s="172" t="s">
        <v>453</v>
      </c>
      <c r="C49" s="173"/>
      <c r="D49" s="173"/>
      <c r="E49" s="173"/>
      <c r="F49" s="173"/>
    </row>
    <row r="50" spans="1:6" ht="15.75" x14ac:dyDescent="0.25">
      <c r="A50" s="172" t="s">
        <v>454</v>
      </c>
      <c r="B50" s="172" t="s">
        <v>455</v>
      </c>
      <c r="C50" s="173"/>
      <c r="D50" s="173"/>
      <c r="E50" s="173"/>
      <c r="F50" s="173"/>
    </row>
    <row r="51" spans="1:6" ht="15.75" x14ac:dyDescent="0.25">
      <c r="A51" s="172" t="s">
        <v>441</v>
      </c>
      <c r="B51" s="172" t="s">
        <v>456</v>
      </c>
      <c r="C51" s="173"/>
      <c r="D51" s="173"/>
      <c r="E51" s="173"/>
      <c r="F51" s="173"/>
    </row>
    <row r="52" spans="1:6" ht="15.75" x14ac:dyDescent="0.25">
      <c r="A52" s="172" t="s">
        <v>457</v>
      </c>
      <c r="B52" s="172" t="s">
        <v>458</v>
      </c>
      <c r="C52" s="173"/>
      <c r="D52" s="173"/>
      <c r="E52" s="173"/>
      <c r="F52" s="173"/>
    </row>
    <row r="53" spans="1:6" ht="15.75" x14ac:dyDescent="0.25">
      <c r="A53" s="172" t="s">
        <v>443</v>
      </c>
      <c r="B53" s="172" t="s">
        <v>459</v>
      </c>
      <c r="C53" s="173"/>
      <c r="D53" s="173"/>
      <c r="E53" s="173"/>
      <c r="F53" s="173"/>
    </row>
    <row r="54" spans="1:6" ht="15.75" x14ac:dyDescent="0.25">
      <c r="A54" s="177" t="s">
        <v>460</v>
      </c>
      <c r="B54" s="172" t="s">
        <v>461</v>
      </c>
      <c r="C54" s="173"/>
      <c r="D54" s="173"/>
      <c r="E54" s="173"/>
      <c r="F54" s="173"/>
    </row>
    <row r="55" spans="1:6" ht="15.75" x14ac:dyDescent="0.25">
      <c r="A55" s="172" t="s">
        <v>462</v>
      </c>
      <c r="B55" s="172" t="s">
        <v>463</v>
      </c>
      <c r="C55" s="173"/>
      <c r="D55" s="173"/>
      <c r="E55" s="173"/>
      <c r="F55" s="173"/>
    </row>
    <row r="56" spans="1:6" ht="15.75" x14ac:dyDescent="0.25">
      <c r="A56" s="172" t="s">
        <v>464</v>
      </c>
      <c r="B56" s="172" t="s">
        <v>465</v>
      </c>
      <c r="C56" s="173"/>
      <c r="D56" s="173"/>
      <c r="E56" s="173"/>
      <c r="F56" s="173"/>
    </row>
    <row r="57" spans="1:6" ht="15.75" x14ac:dyDescent="0.25">
      <c r="A57" s="172" t="s">
        <v>466</v>
      </c>
      <c r="B57" s="172" t="s">
        <v>467</v>
      </c>
      <c r="C57" s="173"/>
      <c r="D57" s="173"/>
      <c r="E57" s="173"/>
      <c r="F57" s="173"/>
    </row>
    <row r="58" spans="1:6" ht="15.75" x14ac:dyDescent="0.25">
      <c r="A58" s="172" t="s">
        <v>468</v>
      </c>
      <c r="B58" s="172" t="s">
        <v>469</v>
      </c>
      <c r="C58" s="173"/>
      <c r="D58" s="173"/>
      <c r="E58" s="173"/>
      <c r="F58" s="173"/>
    </row>
    <row r="59" spans="1:6" ht="15.75" x14ac:dyDescent="0.25">
      <c r="A59" s="172" t="s">
        <v>470</v>
      </c>
      <c r="B59" s="172" t="s">
        <v>471</v>
      </c>
      <c r="C59" s="173"/>
      <c r="D59" s="173"/>
      <c r="E59" s="173"/>
      <c r="F59" s="173"/>
    </row>
    <row r="60" spans="1:6" ht="15.75" x14ac:dyDescent="0.25">
      <c r="A60" s="172" t="s">
        <v>472</v>
      </c>
      <c r="B60" s="172" t="s">
        <v>473</v>
      </c>
      <c r="C60" s="173"/>
      <c r="D60" s="173"/>
      <c r="E60" s="173"/>
      <c r="F60" s="173"/>
    </row>
    <row r="61" spans="1:6" ht="15.75" x14ac:dyDescent="0.25">
      <c r="A61" s="177" t="s">
        <v>474</v>
      </c>
      <c r="B61" s="172" t="s">
        <v>475</v>
      </c>
      <c r="C61" s="173"/>
      <c r="D61" s="173"/>
      <c r="E61" s="173"/>
      <c r="F61" s="173"/>
    </row>
    <row r="62" spans="1:6" ht="15.75" x14ac:dyDescent="0.25">
      <c r="A62" s="172" t="s">
        <v>476</v>
      </c>
      <c r="B62" s="172" t="s">
        <v>477</v>
      </c>
      <c r="C62" s="173"/>
      <c r="D62" s="173"/>
      <c r="E62" s="173"/>
      <c r="F62" s="173"/>
    </row>
    <row r="63" spans="1:6" ht="15.75" x14ac:dyDescent="0.25">
      <c r="A63" s="172" t="s">
        <v>478</v>
      </c>
      <c r="B63" s="172" t="s">
        <v>479</v>
      </c>
      <c r="C63" s="173"/>
      <c r="D63" s="173"/>
      <c r="E63" s="173"/>
      <c r="F63" s="173"/>
    </row>
    <row r="64" spans="1:6" ht="15.75" x14ac:dyDescent="0.25">
      <c r="A64" s="174" t="s">
        <v>480</v>
      </c>
      <c r="B64" s="175"/>
      <c r="C64" s="173"/>
      <c r="D64" s="173"/>
      <c r="E64" s="173"/>
      <c r="F64" s="173"/>
    </row>
    <row r="65" spans="1:6" ht="15.75" x14ac:dyDescent="0.25">
      <c r="A65" s="83"/>
      <c r="B65" s="83"/>
      <c r="C65" s="83"/>
      <c r="D65" s="83"/>
      <c r="E65" s="83"/>
      <c r="F65" s="83"/>
    </row>
    <row r="66" spans="1:6" ht="15.75" x14ac:dyDescent="0.25">
      <c r="A66" s="83"/>
      <c r="B66" s="83"/>
      <c r="C66" s="83"/>
      <c r="D66" s="83"/>
      <c r="E66" s="83"/>
      <c r="F66" s="83"/>
    </row>
    <row r="67" spans="1:6" ht="15.75" x14ac:dyDescent="0.25">
      <c r="A67" s="83"/>
      <c r="B67" s="83"/>
      <c r="C67" s="83"/>
      <c r="D67" s="83"/>
      <c r="E67" s="83"/>
      <c r="F67" s="83"/>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6"/>
  <sheetViews>
    <sheetView zoomScale="110" zoomScaleNormal="110" workbookViewId="0">
      <pane xSplit="1" ySplit="2" topLeftCell="B45" activePane="bottomRight" state="frozen"/>
      <selection pane="topRight" activeCell="B1" sqref="B1"/>
      <selection pane="bottomLeft" activeCell="A3" sqref="A3"/>
      <selection pane="bottomRight" activeCell="B53" sqref="B53"/>
    </sheetView>
  </sheetViews>
  <sheetFormatPr defaultRowHeight="15.75" x14ac:dyDescent="0.2"/>
  <cols>
    <col min="1" max="1" width="19.5703125" style="31" customWidth="1"/>
    <col min="2" max="2" width="113" style="10" customWidth="1"/>
    <col min="3" max="3" width="13.85546875" style="416" customWidth="1"/>
  </cols>
  <sheetData>
    <row r="1" spans="1:3" ht="19.5" thickBot="1" x14ac:dyDescent="0.3">
      <c r="A1" s="880" t="s">
        <v>1103</v>
      </c>
      <c r="B1" s="881"/>
      <c r="C1" s="415"/>
    </row>
    <row r="2" spans="1:3" x14ac:dyDescent="0.2">
      <c r="A2" s="188" t="s">
        <v>193</v>
      </c>
      <c r="B2" s="188" t="s">
        <v>256</v>
      </c>
    </row>
    <row r="3" spans="1:3" ht="144.75" customHeight="1" x14ac:dyDescent="0.2">
      <c r="A3" s="344" t="s">
        <v>194</v>
      </c>
      <c r="B3" s="190" t="s">
        <v>275</v>
      </c>
    </row>
    <row r="4" spans="1:3" ht="56.25" customHeight="1" x14ac:dyDescent="0.2">
      <c r="A4" s="344" t="s">
        <v>195</v>
      </c>
      <c r="B4" s="344" t="s">
        <v>67</v>
      </c>
    </row>
    <row r="5" spans="1:3" ht="47.25" x14ac:dyDescent="0.2">
      <c r="A5" s="344" t="s">
        <v>38</v>
      </c>
      <c r="B5" s="190" t="s">
        <v>1104</v>
      </c>
    </row>
    <row r="6" spans="1:3" ht="302.25" customHeight="1" x14ac:dyDescent="0.2">
      <c r="A6" s="344" t="s">
        <v>39</v>
      </c>
      <c r="B6" s="344" t="s">
        <v>699</v>
      </c>
    </row>
    <row r="7" spans="1:3" ht="38.25" customHeight="1" x14ac:dyDescent="0.2">
      <c r="A7" s="344" t="s">
        <v>40</v>
      </c>
      <c r="B7" s="190" t="s">
        <v>806</v>
      </c>
    </row>
    <row r="8" spans="1:3" ht="63.75" customHeight="1" x14ac:dyDescent="0.2">
      <c r="A8" s="189" t="s">
        <v>192</v>
      </c>
      <c r="B8" s="278" t="s">
        <v>1149</v>
      </c>
    </row>
    <row r="9" spans="1:3" ht="21" customHeight="1" x14ac:dyDescent="0.2">
      <c r="A9" s="190" t="s">
        <v>656</v>
      </c>
      <c r="B9" s="190" t="s">
        <v>1105</v>
      </c>
    </row>
    <row r="10" spans="1:3" ht="51.75" customHeight="1" x14ac:dyDescent="0.2">
      <c r="A10" s="193" t="s">
        <v>88</v>
      </c>
      <c r="B10" s="600" t="s">
        <v>1151</v>
      </c>
      <c r="C10" s="599" t="s">
        <v>1150</v>
      </c>
    </row>
    <row r="11" spans="1:3" ht="66" customHeight="1" x14ac:dyDescent="0.2">
      <c r="A11" s="189" t="s">
        <v>186</v>
      </c>
      <c r="B11" s="189" t="s">
        <v>968</v>
      </c>
      <c r="C11" s="422"/>
    </row>
    <row r="12" spans="1:3" ht="63" x14ac:dyDescent="0.2">
      <c r="A12" s="191" t="s">
        <v>187</v>
      </c>
      <c r="B12" s="191" t="s">
        <v>849</v>
      </c>
      <c r="C12" s="422"/>
    </row>
    <row r="13" spans="1:3" ht="36" customHeight="1" x14ac:dyDescent="0.2">
      <c r="A13" s="192" t="s">
        <v>188</v>
      </c>
      <c r="B13" s="192" t="s">
        <v>843</v>
      </c>
    </row>
    <row r="14" spans="1:3" ht="66.75" customHeight="1" x14ac:dyDescent="0.2">
      <c r="A14" s="190" t="s">
        <v>189</v>
      </c>
      <c r="B14" s="221" t="s">
        <v>711</v>
      </c>
    </row>
    <row r="15" spans="1:3" ht="84" customHeight="1" x14ac:dyDescent="0.2">
      <c r="A15" s="190" t="s">
        <v>190</v>
      </c>
      <c r="B15" s="221" t="s">
        <v>1236</v>
      </c>
    </row>
    <row r="16" spans="1:3" ht="21.75" customHeight="1" x14ac:dyDescent="0.2">
      <c r="A16" s="190" t="s">
        <v>34</v>
      </c>
      <c r="B16" s="190" t="s">
        <v>650</v>
      </c>
    </row>
    <row r="17" spans="1:3" ht="52.5" customHeight="1" x14ac:dyDescent="0.2">
      <c r="A17" s="189" t="s">
        <v>26</v>
      </c>
      <c r="B17" s="189" t="s">
        <v>1106</v>
      </c>
    </row>
    <row r="18" spans="1:3" ht="64.5" customHeight="1" x14ac:dyDescent="0.2">
      <c r="A18" s="344" t="s">
        <v>184</v>
      </c>
      <c r="B18" s="344" t="s">
        <v>1107</v>
      </c>
    </row>
    <row r="19" spans="1:3" ht="33" customHeight="1" x14ac:dyDescent="0.2">
      <c r="A19" s="278" t="s">
        <v>260</v>
      </c>
      <c r="B19" s="278" t="s">
        <v>217</v>
      </c>
    </row>
    <row r="20" spans="1:3" ht="17.25" customHeight="1" x14ac:dyDescent="0.2">
      <c r="A20" s="344" t="s">
        <v>791</v>
      </c>
      <c r="B20" s="344" t="s">
        <v>1047</v>
      </c>
    </row>
    <row r="21" spans="1:3" ht="31.5" x14ac:dyDescent="0.2">
      <c r="A21" s="344" t="s">
        <v>779</v>
      </c>
      <c r="B21" s="344" t="s">
        <v>1048</v>
      </c>
    </row>
    <row r="22" spans="1:3" ht="18" customHeight="1" x14ac:dyDescent="0.2">
      <c r="A22" s="344" t="s">
        <v>671</v>
      </c>
      <c r="B22" s="344" t="s">
        <v>1049</v>
      </c>
    </row>
    <row r="23" spans="1:3" ht="20.25" customHeight="1" x14ac:dyDescent="0.2">
      <c r="A23" s="344" t="s">
        <v>780</v>
      </c>
      <c r="B23" s="344" t="s">
        <v>672</v>
      </c>
    </row>
    <row r="24" spans="1:3" ht="21" customHeight="1" x14ac:dyDescent="0.2">
      <c r="A24" s="344" t="s">
        <v>1109</v>
      </c>
      <c r="B24" s="344" t="s">
        <v>1108</v>
      </c>
    </row>
    <row r="25" spans="1:3" ht="36" customHeight="1" x14ac:dyDescent="0.2">
      <c r="A25" s="344" t="s">
        <v>1110</v>
      </c>
      <c r="B25" s="344" t="s">
        <v>1111</v>
      </c>
    </row>
    <row r="26" spans="1:3" ht="55.5" customHeight="1" x14ac:dyDescent="0.2">
      <c r="A26" s="189" t="s">
        <v>19</v>
      </c>
      <c r="B26" s="189" t="s">
        <v>1112</v>
      </c>
    </row>
    <row r="27" spans="1:3" ht="73.5" customHeight="1" x14ac:dyDescent="0.2">
      <c r="A27" s="344" t="s">
        <v>185</v>
      </c>
      <c r="B27" s="344" t="s">
        <v>1238</v>
      </c>
    </row>
    <row r="28" spans="1:3" ht="35.25" customHeight="1" x14ac:dyDescent="0.2">
      <c r="A28" s="189" t="s">
        <v>140</v>
      </c>
      <c r="B28" s="189" t="s">
        <v>491</v>
      </c>
    </row>
    <row r="29" spans="1:3" s="108" customFormat="1" ht="213.6" customHeight="1" x14ac:dyDescent="0.2">
      <c r="A29" s="344" t="s">
        <v>301</v>
      </c>
      <c r="B29" s="190" t="s">
        <v>971</v>
      </c>
      <c r="C29" s="520"/>
    </row>
    <row r="30" spans="1:3" ht="31.5" x14ac:dyDescent="0.2">
      <c r="A30" s="192" t="s">
        <v>218</v>
      </c>
      <c r="B30" s="236" t="s">
        <v>798</v>
      </c>
    </row>
    <row r="31" spans="1:3" ht="78.75" x14ac:dyDescent="0.2">
      <c r="A31" s="190" t="s">
        <v>219</v>
      </c>
      <c r="B31" s="190" t="s">
        <v>169</v>
      </c>
      <c r="C31" s="417"/>
    </row>
    <row r="32" spans="1:3" ht="31.5" x14ac:dyDescent="0.2">
      <c r="A32" s="192" t="s">
        <v>220</v>
      </c>
      <c r="B32" s="192" t="s">
        <v>133</v>
      </c>
    </row>
    <row r="33" spans="1:3" ht="18" customHeight="1" x14ac:dyDescent="0.2">
      <c r="A33" s="192" t="s">
        <v>221</v>
      </c>
      <c r="B33" s="192" t="s">
        <v>134</v>
      </c>
    </row>
    <row r="34" spans="1:3" ht="18" customHeight="1" x14ac:dyDescent="0.2">
      <c r="A34" s="192" t="s">
        <v>222</v>
      </c>
      <c r="B34" s="192" t="s">
        <v>149</v>
      </c>
    </row>
    <row r="35" spans="1:3" ht="34.5" customHeight="1" x14ac:dyDescent="0.2">
      <c r="A35" s="192" t="s">
        <v>223</v>
      </c>
      <c r="B35" s="192" t="s">
        <v>844</v>
      </c>
    </row>
    <row r="36" spans="1:3" ht="78.75" x14ac:dyDescent="0.2">
      <c r="A36" s="192" t="s">
        <v>273</v>
      </c>
      <c r="B36" s="192" t="s">
        <v>1113</v>
      </c>
    </row>
    <row r="37" spans="1:3" ht="36.75" customHeight="1" x14ac:dyDescent="0.2">
      <c r="A37" s="192" t="s">
        <v>135</v>
      </c>
      <c r="B37" s="192" t="s">
        <v>1114</v>
      </c>
    </row>
    <row r="38" spans="1:3" ht="45" customHeight="1" x14ac:dyDescent="0.2">
      <c r="A38" s="192" t="s">
        <v>136</v>
      </c>
      <c r="B38" s="192" t="s">
        <v>1115</v>
      </c>
    </row>
    <row r="39" spans="1:3" ht="62.25" customHeight="1" x14ac:dyDescent="0.2">
      <c r="A39" s="192" t="s">
        <v>137</v>
      </c>
      <c r="B39" s="190" t="s">
        <v>824</v>
      </c>
      <c r="C39" s="417"/>
    </row>
    <row r="40" spans="1:3" ht="31.5" x14ac:dyDescent="0.2">
      <c r="A40" s="192" t="s">
        <v>138</v>
      </c>
      <c r="B40" s="192" t="s">
        <v>651</v>
      </c>
    </row>
    <row r="41" spans="1:3" ht="20.25" customHeight="1" x14ac:dyDescent="0.2">
      <c r="A41" s="190" t="s">
        <v>139</v>
      </c>
      <c r="B41" s="190" t="s">
        <v>64</v>
      </c>
    </row>
    <row r="42" spans="1:3" ht="30" customHeight="1" x14ac:dyDescent="0.2">
      <c r="A42" s="365" t="s">
        <v>796</v>
      </c>
      <c r="B42" s="365" t="s">
        <v>794</v>
      </c>
    </row>
    <row r="43" spans="1:3" ht="33.75" customHeight="1" x14ac:dyDescent="0.2">
      <c r="A43" s="189" t="s">
        <v>20</v>
      </c>
      <c r="B43" s="189" t="s">
        <v>1022</v>
      </c>
    </row>
    <row r="44" spans="1:3" ht="33.75" customHeight="1" x14ac:dyDescent="0.2">
      <c r="A44" s="189" t="s">
        <v>224</v>
      </c>
      <c r="B44" s="189" t="s">
        <v>231</v>
      </c>
    </row>
    <row r="45" spans="1:3" ht="31.5" x14ac:dyDescent="0.2">
      <c r="A45" s="221" t="s">
        <v>757</v>
      </c>
      <c r="B45" s="221" t="s">
        <v>807</v>
      </c>
    </row>
    <row r="46" spans="1:3" ht="33" customHeight="1" x14ac:dyDescent="0.2">
      <c r="A46" s="190" t="s">
        <v>150</v>
      </c>
      <c r="B46" s="190" t="s">
        <v>652</v>
      </c>
    </row>
    <row r="47" spans="1:3" ht="33" customHeight="1" x14ac:dyDescent="0.2">
      <c r="A47" s="612" t="s">
        <v>1142</v>
      </c>
      <c r="B47" s="613" t="s">
        <v>1143</v>
      </c>
      <c r="C47" s="599" t="s">
        <v>1148</v>
      </c>
    </row>
    <row r="48" spans="1:3" ht="33" customHeight="1" x14ac:dyDescent="0.2">
      <c r="A48" s="614" t="s">
        <v>1144</v>
      </c>
      <c r="B48" s="605" t="s">
        <v>1146</v>
      </c>
      <c r="C48" s="599" t="s">
        <v>1148</v>
      </c>
    </row>
    <row r="49" spans="1:3" ht="33" customHeight="1" x14ac:dyDescent="0.2">
      <c r="A49" s="614" t="s">
        <v>1145</v>
      </c>
      <c r="B49" s="605" t="s">
        <v>1147</v>
      </c>
      <c r="C49" s="599" t="s">
        <v>1148</v>
      </c>
    </row>
    <row r="50" spans="1:3" ht="63" x14ac:dyDescent="0.2">
      <c r="A50" s="189" t="s">
        <v>21</v>
      </c>
      <c r="B50" s="189" t="s">
        <v>700</v>
      </c>
    </row>
    <row r="51" spans="1:3" x14ac:dyDescent="0.2">
      <c r="A51" s="192" t="s">
        <v>357</v>
      </c>
      <c r="B51" s="236" t="s">
        <v>710</v>
      </c>
    </row>
    <row r="52" spans="1:3" ht="31.5" x14ac:dyDescent="0.2">
      <c r="A52" s="190" t="s">
        <v>65</v>
      </c>
      <c r="B52" s="190" t="s">
        <v>969</v>
      </c>
    </row>
    <row r="53" spans="1:3" ht="30" customHeight="1" x14ac:dyDescent="0.2">
      <c r="A53" s="192" t="s">
        <v>661</v>
      </c>
      <c r="B53" s="192" t="s">
        <v>1013</v>
      </c>
    </row>
    <row r="54" spans="1:3" ht="50.25" customHeight="1" x14ac:dyDescent="0.2">
      <c r="A54" s="189" t="s">
        <v>259</v>
      </c>
      <c r="B54" s="189" t="s">
        <v>701</v>
      </c>
    </row>
    <row r="55" spans="1:3" s="108" customFormat="1" ht="31.5" x14ac:dyDescent="0.2">
      <c r="A55" s="189" t="s">
        <v>167</v>
      </c>
      <c r="B55" s="189" t="s">
        <v>702</v>
      </c>
      <c r="C55" s="418"/>
    </row>
    <row r="56" spans="1:3" s="108" customFormat="1" x14ac:dyDescent="0.2">
      <c r="A56" s="278" t="s">
        <v>325</v>
      </c>
      <c r="B56" s="189" t="s">
        <v>1116</v>
      </c>
      <c r="C56" s="526"/>
    </row>
    <row r="57" spans="1:3" s="108" customFormat="1" ht="31.5" x14ac:dyDescent="0.2">
      <c r="A57" s="221" t="s">
        <v>232</v>
      </c>
      <c r="B57" s="221" t="s">
        <v>151</v>
      </c>
      <c r="C57" s="418"/>
    </row>
    <row r="58" spans="1:3" s="108" customFormat="1" ht="31.5" x14ac:dyDescent="0.2">
      <c r="A58" s="236" t="s">
        <v>353</v>
      </c>
      <c r="B58" s="236" t="s">
        <v>845</v>
      </c>
      <c r="C58" s="418"/>
    </row>
    <row r="59" spans="1:3" s="108" customFormat="1" ht="34.5" x14ac:dyDescent="0.2">
      <c r="A59" s="236" t="s">
        <v>709</v>
      </c>
      <c r="B59" s="237" t="s">
        <v>847</v>
      </c>
      <c r="C59" s="418"/>
    </row>
    <row r="60" spans="1:3" s="108" customFormat="1" ht="22.5" customHeight="1" x14ac:dyDescent="0.2">
      <c r="A60" s="236" t="s">
        <v>716</v>
      </c>
      <c r="B60" s="237" t="s">
        <v>846</v>
      </c>
      <c r="C60" s="418"/>
    </row>
    <row r="61" spans="1:3" ht="47.25" x14ac:dyDescent="0.2">
      <c r="A61" s="189" t="s">
        <v>22</v>
      </c>
      <c r="B61" s="189" t="s">
        <v>161</v>
      </c>
    </row>
    <row r="62" spans="1:3" ht="31.5" x14ac:dyDescent="0.2">
      <c r="A62" s="190" t="s">
        <v>930</v>
      </c>
      <c r="B62" s="190" t="s">
        <v>121</v>
      </c>
    </row>
    <row r="63" spans="1:3" ht="47.25" x14ac:dyDescent="0.2">
      <c r="A63" s="236" t="s">
        <v>681</v>
      </c>
      <c r="B63" s="236" t="s">
        <v>1121</v>
      </c>
      <c r="C63" s="519" t="s">
        <v>1122</v>
      </c>
    </row>
    <row r="64" spans="1:3" ht="47.25" x14ac:dyDescent="0.2">
      <c r="A64" s="236" t="s">
        <v>682</v>
      </c>
      <c r="B64" s="236" t="s">
        <v>1050</v>
      </c>
      <c r="C64" s="519" t="s">
        <v>970</v>
      </c>
    </row>
    <row r="65" spans="1:11" ht="47.25" x14ac:dyDescent="0.2">
      <c r="A65" s="221" t="s">
        <v>120</v>
      </c>
      <c r="B65" s="221" t="s">
        <v>1123</v>
      </c>
      <c r="C65" s="521"/>
    </row>
    <row r="66" spans="1:11" ht="63.75" customHeight="1" x14ac:dyDescent="0.2">
      <c r="A66" s="236" t="s">
        <v>683</v>
      </c>
      <c r="B66" s="190" t="s">
        <v>1051</v>
      </c>
      <c r="C66" s="519" t="s">
        <v>970</v>
      </c>
    </row>
    <row r="67" spans="1:11" s="112" customFormat="1" ht="31.5" x14ac:dyDescent="0.2">
      <c r="A67" s="189" t="s">
        <v>23</v>
      </c>
      <c r="B67" s="189" t="s">
        <v>1117</v>
      </c>
      <c r="C67" s="522"/>
    </row>
    <row r="68" spans="1:11" s="492" customFormat="1" ht="18" customHeight="1" x14ac:dyDescent="0.2">
      <c r="A68" s="344" t="s">
        <v>942</v>
      </c>
      <c r="B68" s="511" t="s">
        <v>1124</v>
      </c>
      <c r="C68" s="523"/>
    </row>
    <row r="69" spans="1:11" s="108" customFormat="1" ht="31.5" x14ac:dyDescent="0.2">
      <c r="A69" s="221" t="s">
        <v>955</v>
      </c>
      <c r="B69" s="190" t="s">
        <v>168</v>
      </c>
      <c r="C69" s="418"/>
    </row>
    <row r="70" spans="1:11" ht="31.5" x14ac:dyDescent="0.2">
      <c r="A70" s="221" t="s">
        <v>825</v>
      </c>
      <c r="B70" s="190" t="s">
        <v>1118</v>
      </c>
      <c r="C70" s="419"/>
    </row>
    <row r="71" spans="1:11" ht="16.5" thickBot="1" x14ac:dyDescent="0.25">
      <c r="A71" s="531" t="s">
        <v>956</v>
      </c>
      <c r="B71" s="193" t="s">
        <v>908</v>
      </c>
      <c r="C71" s="419"/>
    </row>
    <row r="72" spans="1:11" ht="34.5" customHeight="1" thickBot="1" x14ac:dyDescent="0.25">
      <c r="A72" s="533" t="s">
        <v>302</v>
      </c>
      <c r="B72" s="533" t="s">
        <v>1119</v>
      </c>
      <c r="C72" s="419"/>
      <c r="K72" s="393"/>
    </row>
    <row r="73" spans="1:11" ht="34.5" customHeight="1" x14ac:dyDescent="0.2">
      <c r="A73" s="532" t="s">
        <v>289</v>
      </c>
      <c r="B73" s="532" t="s">
        <v>1052</v>
      </c>
      <c r="C73" s="419"/>
    </row>
    <row r="74" spans="1:11" ht="21" customHeight="1" x14ac:dyDescent="0.2">
      <c r="A74" s="190" t="s">
        <v>303</v>
      </c>
      <c r="B74" s="190" t="s">
        <v>795</v>
      </c>
      <c r="C74" s="419"/>
    </row>
    <row r="75" spans="1:11" ht="53.25" customHeight="1" x14ac:dyDescent="0.2">
      <c r="A75" s="192" t="s">
        <v>35</v>
      </c>
      <c r="B75" s="192" t="s">
        <v>181</v>
      </c>
    </row>
    <row r="76" spans="1:11" ht="36" customHeight="1" x14ac:dyDescent="0.2">
      <c r="A76" s="190" t="s">
        <v>63</v>
      </c>
      <c r="B76" s="190" t="s">
        <v>1125</v>
      </c>
    </row>
    <row r="77" spans="1:11" ht="33.75" customHeight="1" x14ac:dyDescent="0.2">
      <c r="A77" s="230" t="s">
        <v>654</v>
      </c>
      <c r="B77" s="236" t="s">
        <v>808</v>
      </c>
    </row>
    <row r="78" spans="1:11" ht="90.75" customHeight="1" x14ac:dyDescent="0.2">
      <c r="A78" s="189" t="s">
        <v>141</v>
      </c>
      <c r="B78" s="189" t="s">
        <v>1152</v>
      </c>
    </row>
    <row r="79" spans="1:11" ht="18" customHeight="1" x14ac:dyDescent="0.2">
      <c r="A79" s="190" t="s">
        <v>68</v>
      </c>
      <c r="B79" s="190" t="s">
        <v>809</v>
      </c>
    </row>
    <row r="80" spans="1:11" ht="19.5" customHeight="1" x14ac:dyDescent="0.2">
      <c r="A80" s="192" t="s">
        <v>274</v>
      </c>
      <c r="B80" s="192" t="s">
        <v>41</v>
      </c>
    </row>
    <row r="81" spans="1:6" ht="19.5" customHeight="1" x14ac:dyDescent="0.2">
      <c r="A81" s="236" t="s">
        <v>996</v>
      </c>
      <c r="B81" s="236" t="s">
        <v>1012</v>
      </c>
      <c r="C81" s="417"/>
    </row>
    <row r="82" spans="1:6" ht="21" customHeight="1" x14ac:dyDescent="0.2">
      <c r="A82" s="236" t="s">
        <v>1023</v>
      </c>
      <c r="B82" s="192" t="s">
        <v>992</v>
      </c>
      <c r="C82" s="417"/>
    </row>
    <row r="83" spans="1:6" ht="25.5" customHeight="1" x14ac:dyDescent="0.2">
      <c r="A83" s="236" t="s">
        <v>1024</v>
      </c>
      <c r="B83" s="236" t="s">
        <v>1025</v>
      </c>
      <c r="C83" s="417"/>
    </row>
    <row r="84" spans="1:6" ht="35.25" customHeight="1" x14ac:dyDescent="0.2">
      <c r="A84" s="236" t="s">
        <v>1026</v>
      </c>
      <c r="B84" s="192" t="s">
        <v>993</v>
      </c>
      <c r="C84" s="417"/>
    </row>
    <row r="85" spans="1:6" ht="35.25" customHeight="1" x14ac:dyDescent="0.2">
      <c r="A85" s="236" t="s">
        <v>1027</v>
      </c>
      <c r="B85" s="192" t="s">
        <v>994</v>
      </c>
      <c r="C85" s="417"/>
    </row>
    <row r="86" spans="1:6" ht="47.25" x14ac:dyDescent="0.2">
      <c r="A86" s="221" t="s">
        <v>1028</v>
      </c>
      <c r="B86" s="190" t="s">
        <v>931</v>
      </c>
      <c r="C86" s="420"/>
      <c r="F86" s="393"/>
    </row>
    <row r="87" spans="1:6" ht="31.5" x14ac:dyDescent="0.2">
      <c r="A87" s="221" t="s">
        <v>1029</v>
      </c>
      <c r="B87" s="190" t="s">
        <v>1126</v>
      </c>
    </row>
    <row r="88" spans="1:6" ht="61.5" customHeight="1" x14ac:dyDescent="0.2">
      <c r="A88" s="189" t="s">
        <v>143</v>
      </c>
      <c r="B88" s="189" t="s">
        <v>1127</v>
      </c>
    </row>
    <row r="89" spans="1:6" s="102" customFormat="1" ht="49.5" customHeight="1" x14ac:dyDescent="0.2">
      <c r="A89" s="236" t="s">
        <v>1030</v>
      </c>
      <c r="B89" s="236" t="s">
        <v>1128</v>
      </c>
      <c r="C89" s="418"/>
    </row>
    <row r="90" spans="1:6" ht="130.5" customHeight="1" x14ac:dyDescent="0.2">
      <c r="A90" s="189" t="s">
        <v>304</v>
      </c>
      <c r="B90" s="189" t="s">
        <v>1129</v>
      </c>
    </row>
    <row r="91" spans="1:6" ht="49.5" customHeight="1" x14ac:dyDescent="0.2">
      <c r="A91" s="189" t="s">
        <v>225</v>
      </c>
      <c r="B91" s="189" t="s">
        <v>1053</v>
      </c>
    </row>
    <row r="92" spans="1:6" ht="37.5" customHeight="1" x14ac:dyDescent="0.2">
      <c r="A92" s="365" t="s">
        <v>758</v>
      </c>
      <c r="B92" s="365" t="s">
        <v>810</v>
      </c>
    </row>
    <row r="93" spans="1:6" ht="31.5" x14ac:dyDescent="0.2">
      <c r="A93" s="189" t="s">
        <v>36</v>
      </c>
      <c r="B93" s="189" t="s">
        <v>756</v>
      </c>
    </row>
    <row r="94" spans="1:6" ht="66.75" customHeight="1" x14ac:dyDescent="0.2">
      <c r="A94" s="189" t="s">
        <v>246</v>
      </c>
      <c r="B94" s="189" t="s">
        <v>717</v>
      </c>
    </row>
    <row r="95" spans="1:6" ht="31.5" x14ac:dyDescent="0.2">
      <c r="A95" s="189" t="s">
        <v>487</v>
      </c>
      <c r="B95" s="189" t="s">
        <v>675</v>
      </c>
    </row>
    <row r="96" spans="1:6" ht="31.5" x14ac:dyDescent="0.2">
      <c r="A96" s="189" t="s">
        <v>488</v>
      </c>
      <c r="B96" s="189" t="s">
        <v>811</v>
      </c>
      <c r="C96" s="417"/>
    </row>
  </sheetData>
  <mergeCells count="1">
    <mergeCell ref="A1:B1"/>
  </mergeCells>
  <phoneticPr fontId="7"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8"/>
  <sheetViews>
    <sheetView zoomScale="90" zoomScaleNormal="90" workbookViewId="0">
      <pane xSplit="1" ySplit="2" topLeftCell="B30" activePane="bottomRight" state="frozen"/>
      <selection pane="topRight" activeCell="B1" sqref="B1"/>
      <selection pane="bottomLeft" activeCell="A3" sqref="A3"/>
      <selection pane="bottomRight" activeCell="E38" sqref="E38"/>
    </sheetView>
  </sheetViews>
  <sheetFormatPr defaultColWidth="9.140625" defaultRowHeight="15.75" x14ac:dyDescent="0.2"/>
  <cols>
    <col min="1" max="1" width="11.85546875" style="102" customWidth="1"/>
    <col min="2" max="2" width="44.7109375" style="105" customWidth="1"/>
    <col min="3" max="3" width="166.140625" style="103" customWidth="1"/>
    <col min="4" max="4" width="19.140625" style="102" customWidth="1"/>
    <col min="5" max="5" width="13.5703125" style="102" customWidth="1"/>
    <col min="6" max="16384" width="9.140625" style="102"/>
  </cols>
  <sheetData>
    <row r="1" spans="1:8" ht="42" customHeight="1" thickBot="1" x14ac:dyDescent="0.25">
      <c r="A1" s="880" t="s">
        <v>1130</v>
      </c>
      <c r="B1" s="882"/>
      <c r="C1" s="881"/>
    </row>
    <row r="2" spans="1:8" s="114" customFormat="1" ht="47.25" x14ac:dyDescent="0.2">
      <c r="A2" s="113" t="s">
        <v>193</v>
      </c>
      <c r="B2" s="382" t="s">
        <v>47</v>
      </c>
      <c r="C2" s="188" t="s">
        <v>48</v>
      </c>
    </row>
    <row r="3" spans="1:8" ht="38.25" customHeight="1" x14ac:dyDescent="0.2">
      <c r="A3" s="164" t="s">
        <v>192</v>
      </c>
      <c r="B3" s="383" t="s">
        <v>1165</v>
      </c>
      <c r="C3" s="190" t="s">
        <v>1156</v>
      </c>
      <c r="D3" s="114"/>
    </row>
    <row r="4" spans="1:8" s="109" customFormat="1" ht="106.5" customHeight="1" x14ac:dyDescent="0.2">
      <c r="A4" s="164" t="s">
        <v>186</v>
      </c>
      <c r="B4" s="383" t="s">
        <v>679</v>
      </c>
      <c r="C4" s="190" t="s">
        <v>850</v>
      </c>
      <c r="D4" s="114"/>
      <c r="E4" s="421"/>
    </row>
    <row r="5" spans="1:8" s="109" customFormat="1" ht="46.5" customHeight="1" x14ac:dyDescent="0.2">
      <c r="A5" s="164" t="s">
        <v>61</v>
      </c>
      <c r="B5" s="383" t="s">
        <v>684</v>
      </c>
      <c r="C5" s="386" t="s">
        <v>909</v>
      </c>
      <c r="D5" s="114"/>
    </row>
    <row r="6" spans="1:8" ht="71.25" customHeight="1" x14ac:dyDescent="0.2">
      <c r="A6" s="164" t="s">
        <v>26</v>
      </c>
      <c r="B6" s="384" t="s">
        <v>1031</v>
      </c>
      <c r="C6" s="221" t="s">
        <v>1158</v>
      </c>
      <c r="D6" s="482"/>
    </row>
    <row r="7" spans="1:8" ht="63" x14ac:dyDescent="0.2">
      <c r="A7" s="164" t="s">
        <v>260</v>
      </c>
      <c r="B7" s="384" t="s">
        <v>1032</v>
      </c>
      <c r="C7" s="221" t="s">
        <v>1033</v>
      </c>
      <c r="D7" s="482"/>
      <c r="E7" s="414"/>
    </row>
    <row r="8" spans="1:8" ht="106.5" customHeight="1" x14ac:dyDescent="0.2">
      <c r="A8" s="164" t="s">
        <v>19</v>
      </c>
      <c r="B8" s="383" t="s">
        <v>1159</v>
      </c>
      <c r="C8" s="190" t="s">
        <v>1239</v>
      </c>
      <c r="D8" s="114"/>
    </row>
    <row r="9" spans="1:8" ht="33.75" customHeight="1" x14ac:dyDescent="0.2">
      <c r="A9" s="164" t="s">
        <v>185</v>
      </c>
      <c r="B9" s="383" t="s">
        <v>210</v>
      </c>
      <c r="C9" s="190" t="s">
        <v>1054</v>
      </c>
      <c r="D9" s="114"/>
    </row>
    <row r="10" spans="1:8" ht="42" customHeight="1" x14ac:dyDescent="0.2">
      <c r="A10" s="164" t="s">
        <v>897</v>
      </c>
      <c r="B10" s="383" t="s">
        <v>840</v>
      </c>
      <c r="C10" s="190" t="s">
        <v>841</v>
      </c>
      <c r="D10" s="114"/>
      <c r="E10" s="414"/>
      <c r="F10" s="414"/>
      <c r="G10" s="414"/>
      <c r="H10" s="414"/>
    </row>
    <row r="11" spans="1:8" ht="75" customHeight="1" x14ac:dyDescent="0.2">
      <c r="A11" s="164" t="s">
        <v>140</v>
      </c>
      <c r="B11" s="383" t="s">
        <v>1162</v>
      </c>
      <c r="C11" s="190" t="s">
        <v>1240</v>
      </c>
      <c r="D11" s="114"/>
      <c r="E11" s="414"/>
    </row>
    <row r="12" spans="1:8" ht="31.5" x14ac:dyDescent="0.25">
      <c r="A12" s="604" t="s">
        <v>20</v>
      </c>
      <c r="B12" s="527" t="s">
        <v>910</v>
      </c>
      <c r="C12" s="190" t="s">
        <v>1160</v>
      </c>
      <c r="D12" s="603" t="s">
        <v>1161</v>
      </c>
      <c r="E12" s="414"/>
    </row>
    <row r="13" spans="1:8" ht="47.25" x14ac:dyDescent="0.2">
      <c r="A13" s="164" t="s">
        <v>150</v>
      </c>
      <c r="B13" s="383" t="s">
        <v>1163</v>
      </c>
      <c r="C13" s="190" t="s">
        <v>1164</v>
      </c>
      <c r="D13" s="114"/>
      <c r="E13" s="414"/>
    </row>
    <row r="14" spans="1:8" ht="75.75" customHeight="1" x14ac:dyDescent="0.2">
      <c r="A14" s="164" t="s">
        <v>224</v>
      </c>
      <c r="B14" s="383" t="s">
        <v>1167</v>
      </c>
      <c r="C14" s="190" t="s">
        <v>1166</v>
      </c>
      <c r="D14" s="114"/>
      <c r="E14" s="414"/>
    </row>
    <row r="15" spans="1:8" s="414" customFormat="1" ht="75.75" customHeight="1" x14ac:dyDescent="0.2">
      <c r="A15" s="606" t="s">
        <v>1142</v>
      </c>
      <c r="B15" s="385" t="s">
        <v>1169</v>
      </c>
      <c r="C15" s="605" t="s">
        <v>1168</v>
      </c>
      <c r="D15" s="603" t="s">
        <v>1170</v>
      </c>
    </row>
    <row r="16" spans="1:8" ht="41.25" customHeight="1" x14ac:dyDescent="0.2">
      <c r="A16" s="164" t="s">
        <v>21</v>
      </c>
      <c r="B16" s="383" t="s">
        <v>1171</v>
      </c>
      <c r="C16" s="190" t="s">
        <v>1172</v>
      </c>
      <c r="D16" s="114"/>
    </row>
    <row r="17" spans="1:8" ht="72.75" customHeight="1" x14ac:dyDescent="0.2">
      <c r="A17" s="164" t="s">
        <v>212</v>
      </c>
      <c r="B17" s="383" t="s">
        <v>1173</v>
      </c>
      <c r="C17" s="190" t="s">
        <v>826</v>
      </c>
      <c r="D17" s="114"/>
    </row>
    <row r="18" spans="1:8" ht="54" customHeight="1" x14ac:dyDescent="0.2">
      <c r="A18" s="164" t="s">
        <v>259</v>
      </c>
      <c r="B18" s="383" t="s">
        <v>1174</v>
      </c>
      <c r="C18" s="221" t="s">
        <v>1175</v>
      </c>
      <c r="D18" s="114"/>
    </row>
    <row r="19" spans="1:8" ht="40.5" customHeight="1" x14ac:dyDescent="0.2">
      <c r="A19" s="164" t="s">
        <v>167</v>
      </c>
      <c r="B19" s="383" t="s">
        <v>128</v>
      </c>
      <c r="C19" s="190" t="s">
        <v>731</v>
      </c>
      <c r="D19" s="114"/>
    </row>
    <row r="20" spans="1:8" ht="42.75" customHeight="1" x14ac:dyDescent="0.2">
      <c r="A20" s="164" t="s">
        <v>325</v>
      </c>
      <c r="B20" s="383" t="s">
        <v>1176</v>
      </c>
      <c r="C20" s="190" t="s">
        <v>852</v>
      </c>
      <c r="D20" s="114"/>
      <c r="E20" s="414"/>
    </row>
    <row r="21" spans="1:8" ht="41.25" customHeight="1" x14ac:dyDescent="0.2">
      <c r="A21" s="164" t="s">
        <v>22</v>
      </c>
      <c r="B21" s="383" t="s">
        <v>805</v>
      </c>
      <c r="C21" s="190" t="s">
        <v>1177</v>
      </c>
      <c r="D21" s="114"/>
      <c r="E21" s="414"/>
    </row>
    <row r="22" spans="1:8" ht="57" customHeight="1" x14ac:dyDescent="0.2">
      <c r="A22" s="164" t="s">
        <v>690</v>
      </c>
      <c r="B22" s="383" t="s">
        <v>848</v>
      </c>
      <c r="C22" s="221" t="s">
        <v>842</v>
      </c>
      <c r="D22" s="114"/>
    </row>
    <row r="23" spans="1:8" ht="38.25" customHeight="1" x14ac:dyDescent="0.2">
      <c r="A23" s="164" t="s">
        <v>691</v>
      </c>
      <c r="B23" s="384" t="s">
        <v>1034</v>
      </c>
      <c r="C23" s="221" t="s">
        <v>685</v>
      </c>
      <c r="D23" s="114"/>
    </row>
    <row r="24" spans="1:8" ht="23.25" customHeight="1" x14ac:dyDescent="0.2">
      <c r="A24" s="164" t="s">
        <v>692</v>
      </c>
      <c r="B24" s="383" t="s">
        <v>686</v>
      </c>
      <c r="C24" s="221" t="s">
        <v>687</v>
      </c>
      <c r="D24" s="114"/>
    </row>
    <row r="25" spans="1:8" ht="31.5" x14ac:dyDescent="0.2">
      <c r="A25" s="164" t="s">
        <v>693</v>
      </c>
      <c r="B25" s="383" t="s">
        <v>688</v>
      </c>
      <c r="C25" s="221" t="s">
        <v>689</v>
      </c>
      <c r="D25" s="114"/>
    </row>
    <row r="26" spans="1:8" ht="72.75" customHeight="1" x14ac:dyDescent="0.2">
      <c r="A26" s="164" t="s">
        <v>23</v>
      </c>
      <c r="B26" s="384" t="s">
        <v>1035</v>
      </c>
      <c r="C26" s="221" t="s">
        <v>957</v>
      </c>
      <c r="D26" s="482"/>
    </row>
    <row r="27" spans="1:8" ht="78.75" x14ac:dyDescent="0.2">
      <c r="A27" s="164" t="s">
        <v>302</v>
      </c>
      <c r="B27" s="384" t="s">
        <v>1178</v>
      </c>
      <c r="C27" s="221" t="s">
        <v>1180</v>
      </c>
      <c r="D27" s="603" t="s">
        <v>1179</v>
      </c>
    </row>
    <row r="28" spans="1:8" ht="51.75" customHeight="1" x14ac:dyDescent="0.2">
      <c r="A28" s="164" t="s">
        <v>289</v>
      </c>
      <c r="B28" s="384" t="s">
        <v>1182</v>
      </c>
      <c r="C28" s="221" t="s">
        <v>1181</v>
      </c>
      <c r="D28" s="603" t="s">
        <v>1179</v>
      </c>
    </row>
    <row r="29" spans="1:8" ht="25.5" customHeight="1" x14ac:dyDescent="0.2">
      <c r="A29" s="164" t="s">
        <v>43</v>
      </c>
      <c r="B29" s="384" t="s">
        <v>1036</v>
      </c>
      <c r="C29" s="221" t="s">
        <v>797</v>
      </c>
      <c r="D29" s="482"/>
      <c r="H29" s="102" t="s">
        <v>142</v>
      </c>
    </row>
    <row r="30" spans="1:8" ht="141.75" x14ac:dyDescent="0.2">
      <c r="A30" s="164" t="s">
        <v>45</v>
      </c>
      <c r="B30" s="384" t="s">
        <v>865</v>
      </c>
      <c r="C30" s="190" t="s">
        <v>1183</v>
      </c>
    </row>
    <row r="31" spans="1:8" ht="28.5" customHeight="1" x14ac:dyDescent="0.2">
      <c r="A31" s="164" t="s">
        <v>44</v>
      </c>
      <c r="B31" s="384" t="s">
        <v>718</v>
      </c>
      <c r="C31" s="221" t="s">
        <v>1184</v>
      </c>
      <c r="D31" s="218"/>
    </row>
    <row r="32" spans="1:8" ht="39.75" customHeight="1" x14ac:dyDescent="0.2">
      <c r="A32" s="164" t="s">
        <v>46</v>
      </c>
      <c r="B32" s="384" t="s">
        <v>866</v>
      </c>
      <c r="C32" s="221" t="s">
        <v>867</v>
      </c>
    </row>
    <row r="33" spans="1:5" s="414" customFormat="1" ht="39.75" customHeight="1" x14ac:dyDescent="0.2">
      <c r="A33" s="164" t="s">
        <v>853</v>
      </c>
      <c r="B33" s="384" t="s">
        <v>1190</v>
      </c>
      <c r="C33" s="221" t="s">
        <v>854</v>
      </c>
    </row>
    <row r="34" spans="1:5" ht="49.5" customHeight="1" x14ac:dyDescent="0.2">
      <c r="A34" s="164" t="s">
        <v>141</v>
      </c>
      <c r="B34" s="384" t="s">
        <v>1037</v>
      </c>
      <c r="C34" s="524" t="s">
        <v>1018</v>
      </c>
      <c r="D34" s="518"/>
    </row>
    <row r="35" spans="1:5" ht="51" customHeight="1" x14ac:dyDescent="0.2">
      <c r="A35" s="164" t="s">
        <v>143</v>
      </c>
      <c r="B35" s="383"/>
      <c r="C35" s="190" t="s">
        <v>1038</v>
      </c>
      <c r="D35" s="218"/>
    </row>
    <row r="36" spans="1:5" ht="70.5" customHeight="1" x14ac:dyDescent="0.2">
      <c r="A36" s="164" t="s">
        <v>239</v>
      </c>
      <c r="B36" s="385"/>
      <c r="C36" s="386" t="s">
        <v>1185</v>
      </c>
    </row>
    <row r="37" spans="1:5" ht="40.5" customHeight="1" x14ac:dyDescent="0.2">
      <c r="A37" s="164" t="s">
        <v>225</v>
      </c>
      <c r="B37" s="384" t="s">
        <v>863</v>
      </c>
      <c r="C37" s="386" t="s">
        <v>851</v>
      </c>
    </row>
    <row r="38" spans="1:5" ht="50.25" customHeight="1" x14ac:dyDescent="0.2">
      <c r="A38" s="164" t="s">
        <v>36</v>
      </c>
      <c r="B38" s="384" t="s">
        <v>1186</v>
      </c>
      <c r="C38" s="386" t="s">
        <v>862</v>
      </c>
    </row>
    <row r="39" spans="1:5" ht="108" customHeight="1" x14ac:dyDescent="0.2">
      <c r="A39" s="164" t="s">
        <v>246</v>
      </c>
      <c r="B39" s="383" t="s">
        <v>1187</v>
      </c>
      <c r="C39" s="190" t="s">
        <v>1241</v>
      </c>
      <c r="D39" s="414"/>
    </row>
    <row r="40" spans="1:5" ht="38.25" customHeight="1" x14ac:dyDescent="0.2">
      <c r="A40" s="164" t="s">
        <v>246</v>
      </c>
      <c r="B40" s="383" t="s">
        <v>799</v>
      </c>
      <c r="C40" s="386" t="s">
        <v>1189</v>
      </c>
      <c r="D40" s="414"/>
    </row>
    <row r="41" spans="1:5" ht="47.25" customHeight="1" x14ac:dyDescent="0.2">
      <c r="A41" s="164" t="s">
        <v>246</v>
      </c>
      <c r="B41" s="383" t="s">
        <v>680</v>
      </c>
      <c r="C41" s="386" t="s">
        <v>1188</v>
      </c>
      <c r="D41" s="414"/>
    </row>
    <row r="42" spans="1:5" ht="64.5" customHeight="1" x14ac:dyDescent="0.2">
      <c r="A42" s="164" t="s">
        <v>487</v>
      </c>
      <c r="B42" s="528" t="s">
        <v>1040</v>
      </c>
      <c r="C42" s="529" t="s">
        <v>1039</v>
      </c>
      <c r="D42" s="414"/>
      <c r="E42" s="414"/>
    </row>
    <row r="43" spans="1:5" ht="32.25" thickBot="1" x14ac:dyDescent="0.25">
      <c r="A43" s="458" t="s">
        <v>488</v>
      </c>
      <c r="B43" s="459" t="s">
        <v>1041</v>
      </c>
      <c r="C43" s="530" t="s">
        <v>1039</v>
      </c>
      <c r="D43" s="414"/>
      <c r="E43" s="414"/>
    </row>
    <row r="44" spans="1:5" x14ac:dyDescent="0.2">
      <c r="B44" s="104"/>
      <c r="D44" s="414"/>
    </row>
    <row r="45" spans="1:5" x14ac:dyDescent="0.2">
      <c r="B45" s="104"/>
      <c r="D45" s="414"/>
    </row>
    <row r="46" spans="1:5" x14ac:dyDescent="0.2">
      <c r="B46" s="628"/>
    </row>
    <row r="47" spans="1:5" x14ac:dyDescent="0.2">
      <c r="B47" s="104"/>
    </row>
    <row r="48" spans="1:5" x14ac:dyDescent="0.2">
      <c r="B48" s="104"/>
    </row>
    <row r="49" spans="2:2" x14ac:dyDescent="0.2">
      <c r="B49" s="104"/>
    </row>
    <row r="50" spans="2:2" x14ac:dyDescent="0.2">
      <c r="B50" s="104"/>
    </row>
    <row r="51" spans="2:2" x14ac:dyDescent="0.2">
      <c r="B51" s="628"/>
    </row>
    <row r="52" spans="2:2" x14ac:dyDescent="0.2">
      <c r="B52" s="628"/>
    </row>
    <row r="53" spans="2:2" x14ac:dyDescent="0.2">
      <c r="B53" s="628"/>
    </row>
    <row r="54" spans="2:2" x14ac:dyDescent="0.2">
      <c r="B54" s="628"/>
    </row>
    <row r="55" spans="2:2" x14ac:dyDescent="0.2">
      <c r="B55" s="628"/>
    </row>
    <row r="56" spans="2:2" x14ac:dyDescent="0.2">
      <c r="B56" s="104"/>
    </row>
    <row r="57" spans="2:2" x14ac:dyDescent="0.2">
      <c r="B57" s="104"/>
    </row>
    <row r="58" spans="2:2" x14ac:dyDescent="0.2">
      <c r="B58" s="104"/>
    </row>
  </sheetData>
  <mergeCells count="1">
    <mergeCell ref="A1:C1"/>
  </mergeCells>
  <phoneticPr fontId="7"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0"/>
  <sheetViews>
    <sheetView zoomScaleNormal="100" workbookViewId="0">
      <selection activeCell="B3" sqref="B3"/>
    </sheetView>
  </sheetViews>
  <sheetFormatPr defaultRowHeight="12.75" x14ac:dyDescent="0.2"/>
  <cols>
    <col min="2" max="2" width="58.85546875" customWidth="1"/>
    <col min="3" max="3" width="22" customWidth="1"/>
    <col min="6" max="6" width="10" customWidth="1"/>
  </cols>
  <sheetData>
    <row r="1" spans="1:5" ht="30.75" customHeight="1" thickBot="1" x14ac:dyDescent="0.25">
      <c r="A1" s="883" t="s">
        <v>776</v>
      </c>
      <c r="B1" s="884"/>
      <c r="C1" s="885"/>
      <c r="D1" s="276"/>
    </row>
    <row r="2" spans="1:5" ht="29.25" customHeight="1" thickBot="1" x14ac:dyDescent="0.25">
      <c r="A2" s="331" t="s">
        <v>759</v>
      </c>
      <c r="B2" s="332" t="s">
        <v>760</v>
      </c>
      <c r="C2" s="333" t="s">
        <v>761</v>
      </c>
    </row>
    <row r="3" spans="1:5" ht="24" customHeight="1" x14ac:dyDescent="0.2">
      <c r="A3" s="330">
        <v>1</v>
      </c>
      <c r="B3" s="343" t="s">
        <v>768</v>
      </c>
      <c r="C3" s="334">
        <v>38623</v>
      </c>
    </row>
    <row r="4" spans="1:5" ht="24" customHeight="1" x14ac:dyDescent="0.2">
      <c r="A4" s="329">
        <v>4</v>
      </c>
      <c r="B4" s="342" t="s">
        <v>767</v>
      </c>
      <c r="C4" s="335">
        <v>39326</v>
      </c>
    </row>
    <row r="5" spans="1:5" ht="24" customHeight="1" x14ac:dyDescent="0.2">
      <c r="A5" s="329">
        <v>5</v>
      </c>
      <c r="B5" s="342" t="s">
        <v>762</v>
      </c>
      <c r="C5" s="335">
        <v>39326</v>
      </c>
    </row>
    <row r="6" spans="1:5" ht="24" customHeight="1" x14ac:dyDescent="0.2">
      <c r="A6" s="329">
        <v>6</v>
      </c>
      <c r="B6" s="342" t="s">
        <v>765</v>
      </c>
      <c r="C6" s="335">
        <v>39326</v>
      </c>
    </row>
    <row r="7" spans="1:5" ht="32.25" customHeight="1" x14ac:dyDescent="0.2">
      <c r="A7" s="329">
        <v>7</v>
      </c>
      <c r="B7" s="342" t="s">
        <v>764</v>
      </c>
      <c r="C7" s="335">
        <v>39326</v>
      </c>
    </row>
    <row r="8" spans="1:5" ht="24" customHeight="1" x14ac:dyDescent="0.2">
      <c r="A8" s="329">
        <v>8</v>
      </c>
      <c r="B8" s="342" t="s">
        <v>763</v>
      </c>
      <c r="C8" s="335">
        <v>39326</v>
      </c>
    </row>
    <row r="9" spans="1:5" ht="24" customHeight="1" x14ac:dyDescent="0.2">
      <c r="A9" s="329">
        <v>9</v>
      </c>
      <c r="B9" s="328" t="s">
        <v>770</v>
      </c>
      <c r="C9" s="335">
        <v>39326</v>
      </c>
    </row>
    <row r="10" spans="1:5" ht="24" customHeight="1" x14ac:dyDescent="0.2">
      <c r="A10" s="329">
        <v>10</v>
      </c>
      <c r="B10" s="505" t="s">
        <v>774</v>
      </c>
      <c r="C10" s="335">
        <v>40245</v>
      </c>
      <c r="D10" s="487" t="s">
        <v>778</v>
      </c>
      <c r="E10" s="393" t="s">
        <v>958</v>
      </c>
    </row>
    <row r="11" spans="1:5" ht="24" customHeight="1" x14ac:dyDescent="0.2">
      <c r="A11" s="329">
        <v>11</v>
      </c>
      <c r="B11" s="505" t="s">
        <v>773</v>
      </c>
      <c r="C11" s="335">
        <v>40245</v>
      </c>
      <c r="D11" s="487" t="s">
        <v>778</v>
      </c>
      <c r="E11" s="393" t="s">
        <v>958</v>
      </c>
    </row>
    <row r="12" spans="1:5" ht="24" customHeight="1" x14ac:dyDescent="0.2">
      <c r="A12" s="506">
        <v>12</v>
      </c>
      <c r="B12" s="488" t="s">
        <v>961</v>
      </c>
      <c r="C12" s="335">
        <v>40245</v>
      </c>
      <c r="D12" s="487" t="s">
        <v>778</v>
      </c>
      <c r="E12" s="393" t="s">
        <v>958</v>
      </c>
    </row>
    <row r="13" spans="1:5" ht="24" customHeight="1" x14ac:dyDescent="0.2">
      <c r="A13" s="506">
        <v>13</v>
      </c>
      <c r="B13" s="488" t="s">
        <v>772</v>
      </c>
      <c r="C13" s="335">
        <v>40245</v>
      </c>
      <c r="D13" s="329" t="s">
        <v>778</v>
      </c>
    </row>
    <row r="14" spans="1:5" ht="24" customHeight="1" x14ac:dyDescent="0.2">
      <c r="A14" s="329">
        <v>14</v>
      </c>
      <c r="B14" s="341" t="s">
        <v>959</v>
      </c>
      <c r="C14" s="335">
        <v>40245</v>
      </c>
      <c r="D14" s="329" t="s">
        <v>778</v>
      </c>
    </row>
    <row r="15" spans="1:5" ht="24" customHeight="1" x14ac:dyDescent="0.2">
      <c r="A15" s="329">
        <v>15</v>
      </c>
      <c r="B15" s="505" t="s">
        <v>775</v>
      </c>
      <c r="C15" s="335">
        <v>40245</v>
      </c>
      <c r="D15" s="487" t="s">
        <v>778</v>
      </c>
      <c r="E15" s="393" t="s">
        <v>958</v>
      </c>
    </row>
    <row r="16" spans="1:5" ht="24" customHeight="1" x14ac:dyDescent="0.2">
      <c r="A16" s="329">
        <v>16</v>
      </c>
      <c r="B16" s="341" t="s">
        <v>960</v>
      </c>
      <c r="C16" s="335">
        <v>40245</v>
      </c>
      <c r="D16" s="329" t="s">
        <v>778</v>
      </c>
      <c r="E16" s="393" t="s">
        <v>962</v>
      </c>
    </row>
    <row r="17" spans="1:4" ht="24" customHeight="1" x14ac:dyDescent="0.2">
      <c r="A17" s="329">
        <v>17</v>
      </c>
      <c r="B17" s="341" t="s">
        <v>769</v>
      </c>
      <c r="C17" s="335">
        <v>40245</v>
      </c>
      <c r="D17" s="329" t="s">
        <v>778</v>
      </c>
    </row>
    <row r="18" spans="1:4" ht="24" customHeight="1" x14ac:dyDescent="0.2">
      <c r="A18" s="329">
        <v>18</v>
      </c>
      <c r="B18" s="328" t="s">
        <v>771</v>
      </c>
      <c r="C18" s="335">
        <v>40245</v>
      </c>
    </row>
    <row r="19" spans="1:4" ht="24" customHeight="1" x14ac:dyDescent="0.2">
      <c r="A19" s="594">
        <v>19</v>
      </c>
      <c r="B19" s="595" t="s">
        <v>766</v>
      </c>
      <c r="C19" s="596">
        <v>41275</v>
      </c>
    </row>
    <row r="20" spans="1:4" ht="24" customHeight="1" x14ac:dyDescent="0.2">
      <c r="A20" s="609">
        <v>21</v>
      </c>
      <c r="B20" s="610" t="s">
        <v>1135</v>
      </c>
      <c r="C20" s="335" t="s">
        <v>1225</v>
      </c>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rgb="FF0000FF"/>
    <pageSetUpPr fitToPage="1"/>
  </sheetPr>
  <dimension ref="A1:G23"/>
  <sheetViews>
    <sheetView zoomScale="90" zoomScaleNormal="90" zoomScaleSheetLayoutView="80" workbookViewId="0">
      <pane xSplit="2" ySplit="4" topLeftCell="C5" activePane="bottomRight" state="frozen"/>
      <selection pane="topRight" activeCell="C1" sqref="C1"/>
      <selection pane="bottomLeft" activeCell="A5" sqref="A5"/>
      <selection pane="bottomRight" activeCell="D25" sqref="D25"/>
    </sheetView>
  </sheetViews>
  <sheetFormatPr defaultColWidth="9.140625" defaultRowHeight="15.75" x14ac:dyDescent="0.2"/>
  <cols>
    <col min="1" max="1" width="9.140625" style="21" customWidth="1"/>
    <col min="2" max="2" width="77.85546875" style="42" customWidth="1"/>
    <col min="3" max="5" width="17.42578125" style="16" customWidth="1"/>
    <col min="6" max="6" width="13.140625" style="16" bestFit="1" customWidth="1"/>
    <col min="7" max="7" width="14.140625" style="16" bestFit="1" customWidth="1"/>
    <col min="8" max="16384" width="9.140625" style="16"/>
  </cols>
  <sheetData>
    <row r="1" spans="1:7" s="15" customFormat="1" ht="87" customHeight="1" thickBot="1" x14ac:dyDescent="0.25">
      <c r="A1" s="886" t="s">
        <v>1191</v>
      </c>
      <c r="B1" s="887"/>
      <c r="C1" s="887"/>
      <c r="D1" s="887"/>
      <c r="E1" s="888"/>
    </row>
    <row r="2" spans="1:7" s="15" customFormat="1" ht="35.1" customHeight="1" x14ac:dyDescent="0.2">
      <c r="A2" s="889" t="s">
        <v>1295</v>
      </c>
      <c r="B2" s="890"/>
      <c r="C2" s="890"/>
      <c r="D2" s="890"/>
      <c r="E2" s="891"/>
    </row>
    <row r="3" spans="1:7" ht="43.5" customHeight="1" x14ac:dyDescent="0.2">
      <c r="A3" s="409" t="s">
        <v>174</v>
      </c>
      <c r="B3" s="411" t="s">
        <v>173</v>
      </c>
      <c r="C3" s="410" t="s">
        <v>266</v>
      </c>
      <c r="D3" s="410" t="s">
        <v>267</v>
      </c>
      <c r="E3" s="30" t="s">
        <v>196</v>
      </c>
    </row>
    <row r="4" spans="1:7" ht="17.25" customHeight="1" x14ac:dyDescent="0.2">
      <c r="A4" s="26"/>
      <c r="B4" s="357"/>
      <c r="C4" s="33" t="s">
        <v>248</v>
      </c>
      <c r="D4" s="33" t="s">
        <v>249</v>
      </c>
      <c r="E4" s="34" t="s">
        <v>29</v>
      </c>
    </row>
    <row r="5" spans="1:7" x14ac:dyDescent="0.2">
      <c r="A5" s="26">
        <v>1</v>
      </c>
      <c r="B5" s="357" t="s">
        <v>320</v>
      </c>
      <c r="C5" s="43">
        <f>C6</f>
        <v>40082626</v>
      </c>
      <c r="D5" s="43">
        <f>D6</f>
        <v>400000</v>
      </c>
      <c r="E5" s="44">
        <f t="shared" ref="E5:E6" si="0">SUM(C5:D5)</f>
        <v>40482626</v>
      </c>
      <c r="F5" s="491"/>
    </row>
    <row r="6" spans="1:7" x14ac:dyDescent="0.2">
      <c r="A6" s="26">
        <f>A5+1</f>
        <v>2</v>
      </c>
      <c r="B6" s="24" t="s">
        <v>233</v>
      </c>
      <c r="C6" s="45">
        <v>40082626</v>
      </c>
      <c r="D6" s="45">
        <v>400000</v>
      </c>
      <c r="E6" s="44">
        <f t="shared" si="0"/>
        <v>40482626</v>
      </c>
      <c r="F6" s="491"/>
      <c r="G6" s="732"/>
    </row>
    <row r="7" spans="1:7" ht="15.75" customHeight="1" x14ac:dyDescent="0.2">
      <c r="A7" s="26">
        <f>A6+1</f>
        <v>3</v>
      </c>
      <c r="B7" s="357" t="s">
        <v>321</v>
      </c>
      <c r="C7" s="43">
        <f>SUM(C8:C12)</f>
        <v>28539394</v>
      </c>
      <c r="D7" s="43">
        <f>SUM(D8:D12)</f>
        <v>0</v>
      </c>
      <c r="E7" s="44">
        <f>SUM(C7:D7)</f>
        <v>28539394</v>
      </c>
      <c r="F7" s="491"/>
    </row>
    <row r="8" spans="1:7" x14ac:dyDescent="0.2">
      <c r="A8" s="26">
        <f t="shared" ref="A8:A19" si="1">A7+1</f>
        <v>4</v>
      </c>
      <c r="B8" s="24" t="s">
        <v>234</v>
      </c>
      <c r="C8" s="45">
        <v>26176804</v>
      </c>
      <c r="D8" s="345" t="s">
        <v>276</v>
      </c>
      <c r="E8" s="44">
        <f t="shared" ref="E8:E19" si="2">SUM(C8:D8)</f>
        <v>26176804</v>
      </c>
      <c r="F8" s="491"/>
      <c r="G8" s="732"/>
    </row>
    <row r="9" spans="1:7" x14ac:dyDescent="0.2">
      <c r="A9" s="26">
        <f t="shared" si="1"/>
        <v>5</v>
      </c>
      <c r="B9" s="24" t="s">
        <v>235</v>
      </c>
      <c r="C9" s="45">
        <v>1849284</v>
      </c>
      <c r="D9" s="345" t="s">
        <v>276</v>
      </c>
      <c r="E9" s="44">
        <f t="shared" si="2"/>
        <v>1849284</v>
      </c>
      <c r="F9" s="491"/>
      <c r="G9" s="732"/>
    </row>
    <row r="10" spans="1:7" x14ac:dyDescent="0.2">
      <c r="A10" s="26">
        <f t="shared" si="1"/>
        <v>6</v>
      </c>
      <c r="B10" s="24" t="s">
        <v>236</v>
      </c>
      <c r="C10" s="345" t="s">
        <v>276</v>
      </c>
      <c r="D10" s="345" t="s">
        <v>276</v>
      </c>
      <c r="E10" s="44">
        <f t="shared" si="2"/>
        <v>0</v>
      </c>
      <c r="G10" s="732"/>
    </row>
    <row r="11" spans="1:7" x14ac:dyDescent="0.2">
      <c r="A11" s="26">
        <f t="shared" si="1"/>
        <v>7</v>
      </c>
      <c r="B11" s="24" t="s">
        <v>237</v>
      </c>
      <c r="C11" s="345" t="s">
        <v>276</v>
      </c>
      <c r="D11" s="345" t="s">
        <v>276</v>
      </c>
      <c r="E11" s="44">
        <f t="shared" si="2"/>
        <v>0</v>
      </c>
      <c r="G11" s="732"/>
    </row>
    <row r="12" spans="1:7" x14ac:dyDescent="0.2">
      <c r="A12" s="26">
        <f t="shared" si="1"/>
        <v>8</v>
      </c>
      <c r="B12" s="24" t="s">
        <v>129</v>
      </c>
      <c r="C12" s="45">
        <v>513306</v>
      </c>
      <c r="D12" s="345" t="s">
        <v>276</v>
      </c>
      <c r="E12" s="44">
        <f t="shared" si="2"/>
        <v>513306</v>
      </c>
      <c r="G12" s="732"/>
    </row>
    <row r="13" spans="1:7" ht="15.75" customHeight="1" x14ac:dyDescent="0.2">
      <c r="A13" s="26">
        <f t="shared" si="1"/>
        <v>9</v>
      </c>
      <c r="B13" s="357" t="s">
        <v>322</v>
      </c>
      <c r="C13" s="43">
        <f>C14</f>
        <v>1927977</v>
      </c>
      <c r="D13" s="43">
        <f>D14</f>
        <v>0</v>
      </c>
      <c r="E13" s="44">
        <f t="shared" si="2"/>
        <v>1927977</v>
      </c>
      <c r="G13" s="732"/>
    </row>
    <row r="14" spans="1:7" x14ac:dyDescent="0.2">
      <c r="A14" s="26">
        <f t="shared" si="1"/>
        <v>10</v>
      </c>
      <c r="B14" s="24" t="s">
        <v>130</v>
      </c>
      <c r="C14" s="45">
        <v>1927977</v>
      </c>
      <c r="D14" s="45"/>
      <c r="E14" s="44">
        <f t="shared" si="2"/>
        <v>1927977</v>
      </c>
      <c r="G14" s="732"/>
    </row>
    <row r="15" spans="1:7" x14ac:dyDescent="0.2">
      <c r="A15" s="26">
        <f t="shared" si="1"/>
        <v>11</v>
      </c>
      <c r="B15" s="357" t="s">
        <v>323</v>
      </c>
      <c r="C15" s="43">
        <f>SUM(C16:C18)</f>
        <v>9327890</v>
      </c>
      <c r="D15" s="43">
        <f>SUM(D16:D18)</f>
        <v>0</v>
      </c>
      <c r="E15" s="44">
        <f t="shared" si="2"/>
        <v>9327890</v>
      </c>
      <c r="G15" s="732"/>
    </row>
    <row r="16" spans="1:7" x14ac:dyDescent="0.2">
      <c r="A16" s="26">
        <f t="shared" si="1"/>
        <v>12</v>
      </c>
      <c r="B16" s="24" t="s">
        <v>1153</v>
      </c>
      <c r="C16" s="45">
        <v>285469</v>
      </c>
      <c r="D16" s="345" t="s">
        <v>276</v>
      </c>
      <c r="E16" s="44">
        <f t="shared" si="2"/>
        <v>285469</v>
      </c>
      <c r="G16" s="732"/>
    </row>
    <row r="17" spans="1:7" x14ac:dyDescent="0.2">
      <c r="A17" s="26">
        <f t="shared" si="1"/>
        <v>13</v>
      </c>
      <c r="B17" s="24" t="s">
        <v>131</v>
      </c>
      <c r="C17" s="45">
        <v>1862099</v>
      </c>
      <c r="D17" s="345" t="s">
        <v>276</v>
      </c>
      <c r="E17" s="44">
        <f t="shared" si="2"/>
        <v>1862099</v>
      </c>
      <c r="G17" s="732"/>
    </row>
    <row r="18" spans="1:7" x14ac:dyDescent="0.2">
      <c r="A18" s="26">
        <f t="shared" si="1"/>
        <v>14</v>
      </c>
      <c r="B18" s="24" t="s">
        <v>132</v>
      </c>
      <c r="C18" s="45">
        <v>7180322</v>
      </c>
      <c r="D18" s="345" t="s">
        <v>276</v>
      </c>
      <c r="E18" s="44">
        <f t="shared" si="2"/>
        <v>7180322</v>
      </c>
      <c r="F18" s="781"/>
      <c r="G18" s="732"/>
    </row>
    <row r="19" spans="1:7" ht="16.5" thickBot="1" x14ac:dyDescent="0.25">
      <c r="A19" s="27">
        <f t="shared" si="1"/>
        <v>15</v>
      </c>
      <c r="B19" s="41" t="s">
        <v>324</v>
      </c>
      <c r="C19" s="46">
        <f>C5+C7+C13+C15</f>
        <v>79877887</v>
      </c>
      <c r="D19" s="46">
        <f>D5+D7+D13+D15</f>
        <v>400000</v>
      </c>
      <c r="E19" s="47">
        <f t="shared" si="2"/>
        <v>80277887</v>
      </c>
      <c r="F19" s="732"/>
      <c r="G19" s="732"/>
    </row>
    <row r="20" spans="1:7" x14ac:dyDescent="0.2">
      <c r="A20" s="601" t="s">
        <v>1154</v>
      </c>
      <c r="B20" s="392" t="s">
        <v>1155</v>
      </c>
      <c r="C20" s="19"/>
      <c r="D20" s="19"/>
    </row>
    <row r="21" spans="1:7" x14ac:dyDescent="0.2">
      <c r="A21" s="20"/>
      <c r="B21" s="115"/>
    </row>
    <row r="23" spans="1:7" x14ac:dyDescent="0.2">
      <c r="B23" s="42" t="s">
        <v>142</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rgb="FF0000FF"/>
    <pageSetUpPr fitToPage="1"/>
  </sheetPr>
  <dimension ref="A1:G35"/>
  <sheetViews>
    <sheetView workbookViewId="0">
      <pane xSplit="2" ySplit="4" topLeftCell="C5" activePane="bottomRight" state="frozen"/>
      <selection pane="topRight" activeCell="C1" sqref="C1"/>
      <selection pane="bottomLeft" activeCell="A5" sqref="A5"/>
      <selection pane="bottomRight" activeCell="E36" sqref="E36"/>
    </sheetView>
  </sheetViews>
  <sheetFormatPr defaultColWidth="9.140625" defaultRowHeight="15.75" x14ac:dyDescent="0.25"/>
  <cols>
    <col min="1" max="1" width="10.140625" style="3" customWidth="1"/>
    <col min="2" max="2" width="83" style="51" customWidth="1"/>
    <col min="3" max="3" width="16" style="1" bestFit="1" customWidth="1"/>
    <col min="4" max="4" width="14.28515625" style="1" customWidth="1"/>
    <col min="5" max="5" width="16" style="1" bestFit="1" customWidth="1"/>
    <col min="6" max="6" width="10.7109375" style="1" bestFit="1" customWidth="1"/>
    <col min="7" max="7" width="10.140625" style="1" bestFit="1" customWidth="1"/>
    <col min="8" max="16384" width="9.140625" style="1"/>
  </cols>
  <sheetData>
    <row r="1" spans="1:7" ht="50.1" customHeight="1" thickBot="1" x14ac:dyDescent="0.3">
      <c r="A1" s="892" t="s">
        <v>1192</v>
      </c>
      <c r="B1" s="893"/>
      <c r="C1" s="893"/>
      <c r="D1" s="893"/>
      <c r="E1" s="894"/>
      <c r="F1" s="6"/>
      <c r="G1" s="6"/>
    </row>
    <row r="2" spans="1:7" s="15" customFormat="1" ht="38.25" customHeight="1" x14ac:dyDescent="0.2">
      <c r="A2" s="895" t="s">
        <v>1295</v>
      </c>
      <c r="B2" s="896"/>
      <c r="C2" s="896"/>
      <c r="D2" s="896"/>
      <c r="E2" s="897"/>
    </row>
    <row r="3" spans="1:7" s="9" customFormat="1" ht="35.25" customHeight="1" x14ac:dyDescent="0.25">
      <c r="A3" s="356" t="s">
        <v>174</v>
      </c>
      <c r="B3" s="366" t="s">
        <v>290</v>
      </c>
      <c r="C3" s="358" t="s">
        <v>266</v>
      </c>
      <c r="D3" s="358" t="s">
        <v>267</v>
      </c>
      <c r="E3" s="30" t="s">
        <v>196</v>
      </c>
    </row>
    <row r="4" spans="1:7" s="16" customFormat="1" ht="17.25" customHeight="1" x14ac:dyDescent="0.2">
      <c r="A4" s="26"/>
      <c r="B4" s="742" t="s">
        <v>1265</v>
      </c>
      <c r="C4" s="33" t="s">
        <v>248</v>
      </c>
      <c r="D4" s="33" t="s">
        <v>249</v>
      </c>
      <c r="E4" s="34" t="s">
        <v>29</v>
      </c>
    </row>
    <row r="5" spans="1:7" ht="31.5" x14ac:dyDescent="0.25">
      <c r="A5" s="28">
        <v>1</v>
      </c>
      <c r="B5" s="48" t="s">
        <v>721</v>
      </c>
      <c r="C5" s="55">
        <f>SUM(C6:C10)</f>
        <v>945389.83</v>
      </c>
      <c r="D5" s="55">
        <f>SUM(D6:D9)</f>
        <v>720000</v>
      </c>
      <c r="E5" s="55">
        <f>SUM(E6:E10)</f>
        <v>1665389.83</v>
      </c>
      <c r="F5" s="741"/>
      <c r="G5" s="740"/>
    </row>
    <row r="6" spans="1:7" x14ac:dyDescent="0.25">
      <c r="A6" s="28" t="s">
        <v>280</v>
      </c>
      <c r="B6" s="49" t="s">
        <v>1262</v>
      </c>
      <c r="C6" s="45">
        <v>26800</v>
      </c>
      <c r="D6" s="45">
        <v>0</v>
      </c>
      <c r="E6" s="131">
        <f t="shared" ref="E6:E33" si="0">C6+D6</f>
        <v>26800</v>
      </c>
    </row>
    <row r="7" spans="1:7" x14ac:dyDescent="0.25">
      <c r="A7" s="28" t="s">
        <v>345</v>
      </c>
      <c r="B7" s="49" t="s">
        <v>1264</v>
      </c>
      <c r="C7" s="45">
        <f>152213+553736</f>
        <v>705949</v>
      </c>
      <c r="D7" s="45">
        <v>0</v>
      </c>
      <c r="E7" s="131">
        <f t="shared" si="0"/>
        <v>705949</v>
      </c>
      <c r="G7" s="740"/>
    </row>
    <row r="8" spans="1:7" x14ac:dyDescent="0.25">
      <c r="A8" s="28" t="s">
        <v>1244</v>
      </c>
      <c r="B8" s="49" t="s">
        <v>1261</v>
      </c>
      <c r="C8" s="45">
        <v>72443.83</v>
      </c>
      <c r="D8" s="45">
        <v>0</v>
      </c>
      <c r="E8" s="131">
        <f t="shared" si="0"/>
        <v>72443.83</v>
      </c>
    </row>
    <row r="9" spans="1:7" x14ac:dyDescent="0.25">
      <c r="A9" s="28" t="s">
        <v>1245</v>
      </c>
      <c r="B9" s="49" t="s">
        <v>1266</v>
      </c>
      <c r="C9" s="45">
        <v>0</v>
      </c>
      <c r="D9" s="45">
        <v>720000</v>
      </c>
      <c r="E9" s="131">
        <f t="shared" si="0"/>
        <v>720000</v>
      </c>
      <c r="F9" s="740"/>
    </row>
    <row r="10" spans="1:7" x14ac:dyDescent="0.25">
      <c r="A10" s="28" t="s">
        <v>1268</v>
      </c>
      <c r="B10" s="49" t="s">
        <v>1267</v>
      </c>
      <c r="C10" s="45">
        <f>193198-53001</f>
        <v>140197</v>
      </c>
      <c r="D10" s="45">
        <v>0</v>
      </c>
      <c r="E10" s="131">
        <f t="shared" si="0"/>
        <v>140197</v>
      </c>
      <c r="F10" s="740"/>
    </row>
    <row r="11" spans="1:7" x14ac:dyDescent="0.25">
      <c r="A11" s="28"/>
      <c r="B11" s="49"/>
      <c r="C11" s="45"/>
      <c r="D11" s="45"/>
      <c r="E11" s="131"/>
    </row>
    <row r="12" spans="1:7" x14ac:dyDescent="0.25">
      <c r="A12" s="28">
        <v>2</v>
      </c>
      <c r="B12" s="48" t="s">
        <v>69</v>
      </c>
      <c r="C12" s="55">
        <f>SUM(C13:C16)</f>
        <v>25488</v>
      </c>
      <c r="D12" s="55">
        <f>SUM(D13:D16)</f>
        <v>30000</v>
      </c>
      <c r="E12" s="55">
        <f>SUM(E13:E16)</f>
        <v>55488</v>
      </c>
    </row>
    <row r="13" spans="1:7" x14ac:dyDescent="0.25">
      <c r="A13" s="28" t="s">
        <v>281</v>
      </c>
      <c r="B13" s="49" t="s">
        <v>1246</v>
      </c>
      <c r="C13" s="45">
        <v>3768</v>
      </c>
      <c r="D13" s="45">
        <v>0</v>
      </c>
      <c r="E13" s="131">
        <f t="shared" si="0"/>
        <v>3768</v>
      </c>
    </row>
    <row r="14" spans="1:7" x14ac:dyDescent="0.25">
      <c r="A14" s="28" t="s">
        <v>346</v>
      </c>
      <c r="B14" s="49" t="s">
        <v>1247</v>
      </c>
      <c r="C14" s="45">
        <v>9600</v>
      </c>
      <c r="D14" s="45">
        <v>0</v>
      </c>
      <c r="E14" s="131">
        <f t="shared" si="0"/>
        <v>9600</v>
      </c>
    </row>
    <row r="15" spans="1:7" x14ac:dyDescent="0.25">
      <c r="A15" s="28" t="s">
        <v>1248</v>
      </c>
      <c r="B15" s="49" t="s">
        <v>1249</v>
      </c>
      <c r="C15" s="45">
        <v>1062</v>
      </c>
      <c r="D15" s="45">
        <v>0</v>
      </c>
      <c r="E15" s="131">
        <f t="shared" si="0"/>
        <v>1062</v>
      </c>
    </row>
    <row r="16" spans="1:7" x14ac:dyDescent="0.25">
      <c r="A16" s="28" t="s">
        <v>1250</v>
      </c>
      <c r="B16" s="49" t="s">
        <v>1251</v>
      </c>
      <c r="C16" s="45">
        <f>5837+2599+2622</f>
        <v>11058</v>
      </c>
      <c r="D16" s="45">
        <v>30000</v>
      </c>
      <c r="E16" s="131">
        <f t="shared" si="0"/>
        <v>41058</v>
      </c>
    </row>
    <row r="17" spans="1:7" x14ac:dyDescent="0.25">
      <c r="A17" s="28">
        <v>3</v>
      </c>
      <c r="B17" s="48" t="s">
        <v>229</v>
      </c>
      <c r="C17" s="55">
        <f>SUM(C18:C19)</f>
        <v>1110681.32</v>
      </c>
      <c r="D17" s="55">
        <f>SUM(D18:D19)</f>
        <v>0</v>
      </c>
      <c r="E17" s="131">
        <f t="shared" si="0"/>
        <v>1110681.32</v>
      </c>
    </row>
    <row r="18" spans="1:7" x14ac:dyDescent="0.25">
      <c r="A18" s="28" t="s">
        <v>282</v>
      </c>
      <c r="B18" s="130" t="s">
        <v>1263</v>
      </c>
      <c r="C18" s="45">
        <v>273361.33</v>
      </c>
      <c r="D18" s="45"/>
      <c r="E18" s="131">
        <f t="shared" si="0"/>
        <v>273361.33</v>
      </c>
    </row>
    <row r="19" spans="1:7" x14ac:dyDescent="0.25">
      <c r="A19" s="28" t="s">
        <v>347</v>
      </c>
      <c r="B19" s="130" t="s">
        <v>1269</v>
      </c>
      <c r="C19" s="45">
        <f>837319.99</f>
        <v>837319.99</v>
      </c>
      <c r="D19" s="45">
        <v>0</v>
      </c>
      <c r="E19" s="131">
        <f t="shared" si="0"/>
        <v>837319.99</v>
      </c>
    </row>
    <row r="20" spans="1:7" x14ac:dyDescent="0.25">
      <c r="A20" s="28">
        <v>4</v>
      </c>
      <c r="B20" s="48" t="s">
        <v>230</v>
      </c>
      <c r="C20" s="55">
        <f>SUM(C21:C32)</f>
        <v>4115530.0200000005</v>
      </c>
      <c r="D20" s="55">
        <f t="shared" ref="D20:E20" si="1">SUM(D21:D32)</f>
        <v>0</v>
      </c>
      <c r="E20" s="55">
        <f t="shared" si="1"/>
        <v>4115530.0200000005</v>
      </c>
      <c r="G20" s="740"/>
    </row>
    <row r="21" spans="1:7" x14ac:dyDescent="0.25">
      <c r="A21" s="28" t="s">
        <v>213</v>
      </c>
      <c r="B21" s="742" t="s">
        <v>1265</v>
      </c>
      <c r="C21" s="746">
        <v>29033.53</v>
      </c>
      <c r="D21" s="746">
        <v>0</v>
      </c>
      <c r="E21" s="55">
        <f>C21+D21</f>
        <v>29033.53</v>
      </c>
      <c r="G21" s="740"/>
    </row>
    <row r="22" spans="1:7" x14ac:dyDescent="0.25">
      <c r="A22" s="28" t="s">
        <v>348</v>
      </c>
      <c r="B22" s="742" t="s">
        <v>1270</v>
      </c>
      <c r="C22" s="746">
        <v>2930.25</v>
      </c>
      <c r="D22" s="746">
        <v>0</v>
      </c>
      <c r="E22" s="55">
        <f t="shared" ref="E22:E32" si="2">C22+D22</f>
        <v>2930.25</v>
      </c>
      <c r="G22" s="740"/>
    </row>
    <row r="23" spans="1:7" x14ac:dyDescent="0.25">
      <c r="A23" s="28" t="s">
        <v>1252</v>
      </c>
      <c r="B23" s="742" t="s">
        <v>1275</v>
      </c>
      <c r="C23" s="746">
        <v>120720</v>
      </c>
      <c r="D23" s="746">
        <v>0</v>
      </c>
      <c r="E23" s="55">
        <f t="shared" si="2"/>
        <v>120720</v>
      </c>
      <c r="G23" s="740"/>
    </row>
    <row r="24" spans="1:7" x14ac:dyDescent="0.25">
      <c r="A24" s="28" t="s">
        <v>1253</v>
      </c>
      <c r="B24" s="742" t="s">
        <v>1277</v>
      </c>
      <c r="C24" s="746">
        <v>25991.13</v>
      </c>
      <c r="D24" s="746">
        <v>0</v>
      </c>
      <c r="E24" s="55">
        <f t="shared" si="2"/>
        <v>25991.13</v>
      </c>
      <c r="G24" s="740"/>
    </row>
    <row r="25" spans="1:7" x14ac:dyDescent="0.25">
      <c r="A25" s="28" t="s">
        <v>1254</v>
      </c>
      <c r="B25" s="742" t="s">
        <v>1278</v>
      </c>
      <c r="C25" s="746">
        <v>283636.15000000002</v>
      </c>
      <c r="D25" s="746">
        <v>0</v>
      </c>
      <c r="E25" s="55">
        <f t="shared" si="2"/>
        <v>283636.15000000002</v>
      </c>
      <c r="G25" s="740"/>
    </row>
    <row r="26" spans="1:7" x14ac:dyDescent="0.25">
      <c r="A26" s="28" t="s">
        <v>1255</v>
      </c>
      <c r="B26" s="742" t="s">
        <v>1279</v>
      </c>
      <c r="C26" s="746">
        <v>138222.19</v>
      </c>
      <c r="D26" s="746">
        <v>0</v>
      </c>
      <c r="E26" s="55">
        <f t="shared" si="2"/>
        <v>138222.19</v>
      </c>
      <c r="G26" s="740"/>
    </row>
    <row r="27" spans="1:7" s="745" customFormat="1" x14ac:dyDescent="0.25">
      <c r="A27" s="28" t="s">
        <v>1256</v>
      </c>
      <c r="B27" s="744" t="s">
        <v>1280</v>
      </c>
      <c r="C27" s="747">
        <v>109169.17</v>
      </c>
      <c r="D27" s="746">
        <v>0</v>
      </c>
      <c r="E27" s="55">
        <f t="shared" si="2"/>
        <v>109169.17</v>
      </c>
    </row>
    <row r="28" spans="1:7" s="745" customFormat="1" x14ac:dyDescent="0.25">
      <c r="A28" s="28" t="s">
        <v>1257</v>
      </c>
      <c r="B28" s="744" t="s">
        <v>1281</v>
      </c>
      <c r="C28" s="747">
        <v>386491.55</v>
      </c>
      <c r="D28" s="746">
        <v>0</v>
      </c>
      <c r="E28" s="55">
        <f t="shared" si="2"/>
        <v>386491.55</v>
      </c>
    </row>
    <row r="29" spans="1:7" x14ac:dyDescent="0.25">
      <c r="A29" s="28" t="s">
        <v>1276</v>
      </c>
      <c r="B29" s="742" t="s">
        <v>1271</v>
      </c>
      <c r="C29" s="746">
        <f>1641302.23+15984.26</f>
        <v>1657286.49</v>
      </c>
      <c r="D29" s="746">
        <v>0</v>
      </c>
      <c r="E29" s="55">
        <f t="shared" si="2"/>
        <v>1657286.49</v>
      </c>
      <c r="G29" s="740"/>
    </row>
    <row r="30" spans="1:7" x14ac:dyDescent="0.25">
      <c r="A30" s="28" t="s">
        <v>1258</v>
      </c>
      <c r="B30" s="742" t="s">
        <v>1272</v>
      </c>
      <c r="C30" s="746">
        <v>1074025.1100000001</v>
      </c>
      <c r="D30" s="746">
        <v>0</v>
      </c>
      <c r="E30" s="55">
        <f t="shared" si="2"/>
        <v>1074025.1100000001</v>
      </c>
      <c r="G30" s="740"/>
    </row>
    <row r="31" spans="1:7" x14ac:dyDescent="0.25">
      <c r="A31" s="28" t="s">
        <v>1259</v>
      </c>
      <c r="B31" s="742" t="s">
        <v>1273</v>
      </c>
      <c r="C31" s="746">
        <v>263918.08000000002</v>
      </c>
      <c r="D31" s="746">
        <v>0</v>
      </c>
      <c r="E31" s="55">
        <f t="shared" si="2"/>
        <v>263918.08000000002</v>
      </c>
      <c r="G31" s="740"/>
    </row>
    <row r="32" spans="1:7" x14ac:dyDescent="0.25">
      <c r="A32" s="28" t="s">
        <v>1260</v>
      </c>
      <c r="B32" s="742" t="s">
        <v>1274</v>
      </c>
      <c r="C32" s="746">
        <v>24106.37</v>
      </c>
      <c r="D32" s="746">
        <v>0</v>
      </c>
      <c r="E32" s="55">
        <f t="shared" si="2"/>
        <v>24106.37</v>
      </c>
      <c r="G32" s="740"/>
    </row>
    <row r="33" spans="1:5" ht="16.5" thickBot="1" x14ac:dyDescent="0.3">
      <c r="A33" s="29">
        <v>5</v>
      </c>
      <c r="B33" s="50" t="s">
        <v>268</v>
      </c>
      <c r="C33" s="136">
        <f>C5+C12+C17+C20</f>
        <v>6197089.1699999999</v>
      </c>
      <c r="D33" s="136">
        <f>D5+D12+D17+D20</f>
        <v>750000</v>
      </c>
      <c r="E33" s="133">
        <f t="shared" si="0"/>
        <v>6947089.1699999999</v>
      </c>
    </row>
    <row r="35" spans="1:5" s="229" customFormat="1" x14ac:dyDescent="0.25">
      <c r="A35" s="227"/>
      <c r="B35" s="228" t="s">
        <v>722</v>
      </c>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U77"/>
  <sheetViews>
    <sheetView view="pageBreakPreview" zoomScale="60" zoomScaleNormal="100" workbookViewId="0">
      <pane xSplit="2" ySplit="5" topLeftCell="C36" activePane="bottomRight" state="frozen"/>
      <selection pane="topRight" activeCell="C1" sqref="C1"/>
      <selection pane="bottomLeft" activeCell="A6" sqref="A6"/>
      <selection pane="bottomRight" activeCell="H76" sqref="H76"/>
    </sheetView>
  </sheetViews>
  <sheetFormatPr defaultColWidth="9.140625" defaultRowHeight="15.75" x14ac:dyDescent="0.25"/>
  <cols>
    <col min="1" max="1" width="7.85546875" style="3" customWidth="1"/>
    <col min="2" max="2" width="82.140625" style="124" customWidth="1"/>
    <col min="3" max="3" width="16.42578125" style="125" customWidth="1"/>
    <col min="4" max="4" width="25.85546875" style="125" bestFit="1" customWidth="1"/>
    <col min="5" max="5" width="16.42578125" style="125" customWidth="1"/>
    <col min="6" max="6" width="19.140625" style="125" customWidth="1"/>
    <col min="7" max="7" width="16.85546875" style="125" customWidth="1"/>
    <col min="8" max="8" width="20.140625" style="125" customWidth="1"/>
    <col min="9" max="9" width="21.42578125" style="1" bestFit="1" customWidth="1"/>
    <col min="10" max="17" width="9.140625" style="1"/>
    <col min="18" max="18" width="6.28515625" style="1" customWidth="1"/>
    <col min="19" max="16384" width="9.140625" style="1"/>
  </cols>
  <sheetData>
    <row r="1" spans="1:10" ht="35.1" customHeight="1" thickBot="1" x14ac:dyDescent="0.3">
      <c r="A1" s="904" t="s">
        <v>1193</v>
      </c>
      <c r="B1" s="905"/>
      <c r="C1" s="905"/>
      <c r="D1" s="905"/>
      <c r="E1" s="905"/>
      <c r="F1" s="905"/>
      <c r="G1" s="905"/>
      <c r="H1" s="906"/>
      <c r="I1" s="220"/>
    </row>
    <row r="2" spans="1:10" ht="31.9" customHeight="1" x14ac:dyDescent="0.25">
      <c r="A2" s="889" t="s">
        <v>1296</v>
      </c>
      <c r="B2" s="890"/>
      <c r="C2" s="890"/>
      <c r="D2" s="890"/>
      <c r="E2" s="890"/>
      <c r="F2" s="890"/>
      <c r="G2" s="890"/>
      <c r="H2" s="891"/>
    </row>
    <row r="3" spans="1:10" ht="24" customHeight="1" x14ac:dyDescent="0.25">
      <c r="A3" s="907" t="s">
        <v>174</v>
      </c>
      <c r="B3" s="908" t="s">
        <v>290</v>
      </c>
      <c r="C3" s="910">
        <v>2020</v>
      </c>
      <c r="D3" s="911"/>
      <c r="E3" s="910">
        <v>2021</v>
      </c>
      <c r="F3" s="911"/>
      <c r="G3" s="910" t="s">
        <v>1194</v>
      </c>
      <c r="H3" s="912"/>
    </row>
    <row r="4" spans="1:10" s="9" customFormat="1" ht="31.5" x14ac:dyDescent="0.25">
      <c r="A4" s="907"/>
      <c r="B4" s="909"/>
      <c r="C4" s="535" t="s">
        <v>291</v>
      </c>
      <c r="D4" s="535" t="s">
        <v>292</v>
      </c>
      <c r="E4" s="535" t="s">
        <v>291</v>
      </c>
      <c r="F4" s="535" t="s">
        <v>292</v>
      </c>
      <c r="G4" s="535" t="s">
        <v>291</v>
      </c>
      <c r="H4" s="536" t="s">
        <v>292</v>
      </c>
      <c r="I4" s="1"/>
    </row>
    <row r="5" spans="1:10" s="9" customFormat="1" x14ac:dyDescent="0.25">
      <c r="A5" s="534"/>
      <c r="B5" s="357"/>
      <c r="C5" s="535" t="s">
        <v>248</v>
      </c>
      <c r="D5" s="535" t="s">
        <v>249</v>
      </c>
      <c r="E5" s="535" t="s">
        <v>250</v>
      </c>
      <c r="F5" s="535" t="s">
        <v>257</v>
      </c>
      <c r="G5" s="535" t="s">
        <v>30</v>
      </c>
      <c r="H5" s="536" t="s">
        <v>31</v>
      </c>
      <c r="I5" s="460"/>
    </row>
    <row r="6" spans="1:10" x14ac:dyDescent="0.25">
      <c r="A6" s="28">
        <v>1</v>
      </c>
      <c r="B6" s="57" t="s">
        <v>226</v>
      </c>
      <c r="C6" s="55">
        <f>SUM(C7:C10)</f>
        <v>0</v>
      </c>
      <c r="D6" s="55">
        <f t="shared" ref="D6:F6" si="0">SUM(D7:D10)</f>
        <v>0</v>
      </c>
      <c r="E6" s="55">
        <f t="shared" si="0"/>
        <v>0</v>
      </c>
      <c r="F6" s="55">
        <f t="shared" si="0"/>
        <v>14.41</v>
      </c>
      <c r="G6" s="160">
        <f>E6-C6</f>
        <v>0</v>
      </c>
      <c r="H6" s="161">
        <f t="shared" ref="G6:H71" si="1">F6-D6</f>
        <v>14.41</v>
      </c>
      <c r="J6" s="5"/>
    </row>
    <row r="7" spans="1:10" x14ac:dyDescent="0.25">
      <c r="A7" s="28">
        <f>A6+1</f>
        <v>2</v>
      </c>
      <c r="B7" s="326" t="s">
        <v>240</v>
      </c>
      <c r="C7" s="139">
        <v>0</v>
      </c>
      <c r="D7" s="139">
        <v>0</v>
      </c>
      <c r="E7" s="139">
        <v>0</v>
      </c>
      <c r="F7" s="139">
        <v>0</v>
      </c>
      <c r="G7" s="160">
        <f t="shared" si="1"/>
        <v>0</v>
      </c>
      <c r="H7" s="161">
        <f t="shared" si="1"/>
        <v>0</v>
      </c>
      <c r="I7" s="395"/>
      <c r="J7" s="5"/>
    </row>
    <row r="8" spans="1:10" x14ac:dyDescent="0.25">
      <c r="A8" s="28">
        <f t="shared" ref="A8:A71" si="2">A7+1</f>
        <v>3</v>
      </c>
      <c r="B8" s="326" t="s">
        <v>264</v>
      </c>
      <c r="C8" s="139">
        <v>0</v>
      </c>
      <c r="D8" s="139">
        <v>0</v>
      </c>
      <c r="E8" s="139">
        <v>0</v>
      </c>
      <c r="F8" s="139">
        <v>0</v>
      </c>
      <c r="G8" s="160">
        <f t="shared" si="1"/>
        <v>0</v>
      </c>
      <c r="H8" s="161">
        <f t="shared" si="1"/>
        <v>0</v>
      </c>
      <c r="I8" s="395"/>
      <c r="J8" s="5"/>
    </row>
    <row r="9" spans="1:10" x14ac:dyDescent="0.25">
      <c r="A9" s="28">
        <f t="shared" si="2"/>
        <v>4</v>
      </c>
      <c r="B9" s="326" t="s">
        <v>54</v>
      </c>
      <c r="C9" s="139">
        <v>0</v>
      </c>
      <c r="D9" s="139">
        <v>0</v>
      </c>
      <c r="E9" s="139">
        <v>0</v>
      </c>
      <c r="F9" s="139">
        <v>0</v>
      </c>
      <c r="G9" s="160">
        <f t="shared" si="1"/>
        <v>0</v>
      </c>
      <c r="H9" s="161">
        <f t="shared" si="1"/>
        <v>0</v>
      </c>
      <c r="I9" s="395"/>
      <c r="J9" s="5"/>
    </row>
    <row r="10" spans="1:10" x14ac:dyDescent="0.25">
      <c r="A10" s="28">
        <f t="shared" si="2"/>
        <v>5</v>
      </c>
      <c r="B10" s="326" t="s">
        <v>263</v>
      </c>
      <c r="C10" s="139">
        <v>0</v>
      </c>
      <c r="D10" s="139">
        <v>0</v>
      </c>
      <c r="E10" s="139">
        <v>0</v>
      </c>
      <c r="F10" s="139">
        <v>14.41</v>
      </c>
      <c r="G10" s="160">
        <f t="shared" si="1"/>
        <v>0</v>
      </c>
      <c r="H10" s="161">
        <f t="shared" si="1"/>
        <v>14.41</v>
      </c>
      <c r="I10" s="395"/>
      <c r="J10" s="5"/>
    </row>
    <row r="11" spans="1:10" x14ac:dyDescent="0.25">
      <c r="A11" s="28">
        <f t="shared" si="2"/>
        <v>6</v>
      </c>
      <c r="B11" s="339" t="s">
        <v>753</v>
      </c>
      <c r="C11" s="55">
        <f>SUM(C12:C15)</f>
        <v>2474414.2000000002</v>
      </c>
      <c r="D11" s="55">
        <f t="shared" ref="D11:F11" si="3">SUM(D12:D15)</f>
        <v>5312718.53</v>
      </c>
      <c r="E11" s="55">
        <f t="shared" si="3"/>
        <v>2254589.63</v>
      </c>
      <c r="F11" s="55">
        <f t="shared" si="3"/>
        <v>4842027.6899999995</v>
      </c>
      <c r="G11" s="160">
        <f t="shared" si="1"/>
        <v>-219824.5700000003</v>
      </c>
      <c r="H11" s="161">
        <f t="shared" si="1"/>
        <v>-470690.84000000078</v>
      </c>
      <c r="J11" s="5"/>
    </row>
    <row r="12" spans="1:10" x14ac:dyDescent="0.25">
      <c r="A12" s="28">
        <f t="shared" si="2"/>
        <v>7</v>
      </c>
      <c r="B12" s="326" t="s">
        <v>85</v>
      </c>
      <c r="C12" s="139">
        <v>2134687.9900000002</v>
      </c>
      <c r="D12" s="139">
        <v>0</v>
      </c>
      <c r="E12" s="139">
        <v>1872608.97</v>
      </c>
      <c r="F12" s="139">
        <v>0</v>
      </c>
      <c r="G12" s="160">
        <f t="shared" si="1"/>
        <v>-262079.02000000025</v>
      </c>
      <c r="H12" s="161">
        <f t="shared" si="1"/>
        <v>0</v>
      </c>
      <c r="J12" s="5"/>
    </row>
    <row r="13" spans="1:10" x14ac:dyDescent="0.25">
      <c r="A13" s="28">
        <f t="shared" si="2"/>
        <v>8</v>
      </c>
      <c r="B13" s="326" t="s">
        <v>86</v>
      </c>
      <c r="C13" s="139">
        <v>122653.11</v>
      </c>
      <c r="D13" s="139">
        <v>0</v>
      </c>
      <c r="E13" s="139">
        <v>97600.43</v>
      </c>
      <c r="F13" s="139">
        <v>0</v>
      </c>
      <c r="G13" s="160">
        <f t="shared" si="1"/>
        <v>-25052.680000000008</v>
      </c>
      <c r="H13" s="161">
        <f t="shared" si="1"/>
        <v>0</v>
      </c>
      <c r="J13" s="5"/>
    </row>
    <row r="14" spans="1:10" x14ac:dyDescent="0.25">
      <c r="A14" s="28">
        <f>A13+1</f>
        <v>9</v>
      </c>
      <c r="B14" s="326" t="s">
        <v>87</v>
      </c>
      <c r="C14" s="139">
        <v>0</v>
      </c>
      <c r="D14" s="139">
        <v>1140798.0900000001</v>
      </c>
      <c r="E14" s="139">
        <v>0</v>
      </c>
      <c r="F14" s="139">
        <v>691140.98</v>
      </c>
      <c r="G14" s="160">
        <f t="shared" si="1"/>
        <v>0</v>
      </c>
      <c r="H14" s="161">
        <f t="shared" si="1"/>
        <v>-449657.1100000001</v>
      </c>
      <c r="J14" s="5"/>
    </row>
    <row r="15" spans="1:10" ht="31.5" x14ac:dyDescent="0.25">
      <c r="A15" s="291">
        <f t="shared" si="2"/>
        <v>10</v>
      </c>
      <c r="B15" s="326" t="s">
        <v>1055</v>
      </c>
      <c r="C15" s="139">
        <v>217073.1</v>
      </c>
      <c r="D15" s="139">
        <v>4171920.44</v>
      </c>
      <c r="E15" s="139">
        <v>284380.23</v>
      </c>
      <c r="F15" s="139">
        <v>4150886.71</v>
      </c>
      <c r="G15" s="160">
        <f t="shared" si="1"/>
        <v>67307.129999999976</v>
      </c>
      <c r="H15" s="161">
        <f t="shared" si="1"/>
        <v>-21033.729999999981</v>
      </c>
      <c r="I15" s="537"/>
      <c r="J15" s="5"/>
    </row>
    <row r="16" spans="1:10" x14ac:dyDescent="0.25">
      <c r="A16" s="28">
        <f t="shared" si="2"/>
        <v>11</v>
      </c>
      <c r="B16" s="339" t="s">
        <v>27</v>
      </c>
      <c r="C16" s="139">
        <v>0</v>
      </c>
      <c r="D16" s="139">
        <v>30645.58</v>
      </c>
      <c r="E16" s="139">
        <v>0</v>
      </c>
      <c r="F16" s="139">
        <v>23943.96</v>
      </c>
      <c r="G16" s="160">
        <f t="shared" si="1"/>
        <v>0</v>
      </c>
      <c r="H16" s="161">
        <f t="shared" si="1"/>
        <v>-6701.6200000000026</v>
      </c>
      <c r="I16" s="537"/>
      <c r="J16" s="5"/>
    </row>
    <row r="17" spans="1:21" x14ac:dyDescent="0.25">
      <c r="A17" s="28">
        <f t="shared" si="2"/>
        <v>12</v>
      </c>
      <c r="B17" s="339" t="s">
        <v>827</v>
      </c>
      <c r="C17" s="139">
        <v>51122.95</v>
      </c>
      <c r="D17" s="139">
        <v>-22346.84</v>
      </c>
      <c r="E17" s="139">
        <v>36305.19</v>
      </c>
      <c r="F17" s="139">
        <v>-32778.93</v>
      </c>
      <c r="G17" s="160">
        <f t="shared" si="1"/>
        <v>-14817.759999999995</v>
      </c>
      <c r="H17" s="161">
        <f t="shared" si="1"/>
        <v>-10432.09</v>
      </c>
      <c r="J17" s="5"/>
    </row>
    <row r="18" spans="1:21" x14ac:dyDescent="0.25">
      <c r="A18" s="28">
        <f t="shared" si="2"/>
        <v>13</v>
      </c>
      <c r="B18" s="339" t="s">
        <v>828</v>
      </c>
      <c r="C18" s="139">
        <v>0</v>
      </c>
      <c r="D18" s="139">
        <v>3533.4</v>
      </c>
      <c r="E18" s="139">
        <v>0</v>
      </c>
      <c r="F18" s="139">
        <v>3419.7</v>
      </c>
      <c r="G18" s="160">
        <f t="shared" si="1"/>
        <v>0</v>
      </c>
      <c r="H18" s="161">
        <f t="shared" si="1"/>
        <v>-113.70000000000027</v>
      </c>
      <c r="J18" s="5"/>
    </row>
    <row r="19" spans="1:21" x14ac:dyDescent="0.25">
      <c r="A19" s="28">
        <f t="shared" si="2"/>
        <v>14</v>
      </c>
      <c r="B19" s="339" t="s">
        <v>297</v>
      </c>
      <c r="C19" s="139">
        <v>4.16</v>
      </c>
      <c r="D19" s="139">
        <v>16233.02</v>
      </c>
      <c r="E19" s="139">
        <v>0</v>
      </c>
      <c r="F19" s="139">
        <v>16161.23</v>
      </c>
      <c r="G19" s="160">
        <f t="shared" si="1"/>
        <v>-4.16</v>
      </c>
      <c r="H19" s="161">
        <f t="shared" si="1"/>
        <v>-71.790000000000873</v>
      </c>
      <c r="J19" s="5"/>
    </row>
    <row r="20" spans="1:21" x14ac:dyDescent="0.25">
      <c r="A20" s="28">
        <f t="shared" si="2"/>
        <v>15</v>
      </c>
      <c r="B20" s="339" t="s">
        <v>298</v>
      </c>
      <c r="C20" s="139">
        <v>0</v>
      </c>
      <c r="D20" s="139">
        <v>1824</v>
      </c>
      <c r="E20" s="139">
        <v>0</v>
      </c>
      <c r="F20" s="139">
        <v>1824</v>
      </c>
      <c r="G20" s="160">
        <f t="shared" si="1"/>
        <v>0</v>
      </c>
      <c r="H20" s="161">
        <f t="shared" si="1"/>
        <v>0</v>
      </c>
      <c r="J20" s="5"/>
    </row>
    <row r="21" spans="1:21" x14ac:dyDescent="0.25">
      <c r="A21" s="28">
        <f t="shared" si="2"/>
        <v>16</v>
      </c>
      <c r="B21" s="339" t="s">
        <v>754</v>
      </c>
      <c r="C21" s="55">
        <f>SUM(C22:C23)</f>
        <v>0</v>
      </c>
      <c r="D21" s="55">
        <f t="shared" ref="D21:F21" si="4">SUM(D22:D23)</f>
        <v>1260.3499999999999</v>
      </c>
      <c r="E21" s="55">
        <f t="shared" si="4"/>
        <v>0</v>
      </c>
      <c r="F21" s="55">
        <f t="shared" si="4"/>
        <v>1186.27</v>
      </c>
      <c r="G21" s="160">
        <f t="shared" si="1"/>
        <v>0</v>
      </c>
      <c r="H21" s="161">
        <f t="shared" si="1"/>
        <v>-74.079999999999927</v>
      </c>
      <c r="J21" s="5"/>
    </row>
    <row r="22" spans="1:21" x14ac:dyDescent="0.25">
      <c r="A22" s="28">
        <f t="shared" si="2"/>
        <v>17</v>
      </c>
      <c r="B22" s="326" t="s">
        <v>91</v>
      </c>
      <c r="C22" s="139">
        <v>0</v>
      </c>
      <c r="D22" s="139">
        <v>0</v>
      </c>
      <c r="E22" s="139">
        <v>0</v>
      </c>
      <c r="F22" s="139">
        <v>0</v>
      </c>
      <c r="G22" s="160">
        <f t="shared" si="1"/>
        <v>0</v>
      </c>
      <c r="H22" s="161">
        <f t="shared" si="1"/>
        <v>0</v>
      </c>
      <c r="J22" s="5"/>
    </row>
    <row r="23" spans="1:21" x14ac:dyDescent="0.25">
      <c r="A23" s="28">
        <f t="shared" si="2"/>
        <v>18</v>
      </c>
      <c r="B23" s="326" t="s">
        <v>92</v>
      </c>
      <c r="C23" s="139">
        <v>0</v>
      </c>
      <c r="D23" s="139">
        <v>1260.3499999999999</v>
      </c>
      <c r="E23" s="139">
        <v>0</v>
      </c>
      <c r="F23" s="140">
        <v>1186.27</v>
      </c>
      <c r="G23" s="160">
        <f t="shared" si="1"/>
        <v>0</v>
      </c>
      <c r="H23" s="161">
        <f t="shared" si="1"/>
        <v>-74.079999999999927</v>
      </c>
      <c r="J23" s="5"/>
    </row>
    <row r="24" spans="1:21" x14ac:dyDescent="0.25">
      <c r="A24" s="28">
        <f t="shared" si="2"/>
        <v>19</v>
      </c>
      <c r="B24" s="339" t="s">
        <v>299</v>
      </c>
      <c r="C24" s="139">
        <v>420.11</v>
      </c>
      <c r="D24" s="139">
        <v>189.48</v>
      </c>
      <c r="E24" s="139">
        <v>201.07</v>
      </c>
      <c r="F24" s="139">
        <v>1.23</v>
      </c>
      <c r="G24" s="160">
        <f t="shared" si="1"/>
        <v>-219.04000000000002</v>
      </c>
      <c r="H24" s="161">
        <f t="shared" si="1"/>
        <v>-188.25</v>
      </c>
      <c r="J24" s="5"/>
    </row>
    <row r="25" spans="1:21" x14ac:dyDescent="0.25">
      <c r="A25" s="28">
        <f t="shared" si="2"/>
        <v>20</v>
      </c>
      <c r="B25" s="509" t="s">
        <v>967</v>
      </c>
      <c r="C25" s="55">
        <f>SUM(C26:C30)</f>
        <v>969744.14</v>
      </c>
      <c r="D25" s="55">
        <f t="shared" ref="D25:F25" si="5">SUM(D26:D30)</f>
        <v>0</v>
      </c>
      <c r="E25" s="55">
        <f t="shared" si="5"/>
        <v>950525.16</v>
      </c>
      <c r="F25" s="55">
        <f t="shared" si="5"/>
        <v>0</v>
      </c>
      <c r="G25" s="160">
        <f t="shared" si="1"/>
        <v>-19218.979999999981</v>
      </c>
      <c r="H25" s="161">
        <f t="shared" si="1"/>
        <v>0</v>
      </c>
      <c r="I25" s="810"/>
      <c r="J25" s="740"/>
    </row>
    <row r="26" spans="1:21" x14ac:dyDescent="0.25">
      <c r="A26" s="28">
        <f t="shared" si="2"/>
        <v>21</v>
      </c>
      <c r="B26" s="327" t="s">
        <v>887</v>
      </c>
      <c r="C26" s="139">
        <v>630398.30000000005</v>
      </c>
      <c r="D26" s="139">
        <v>0</v>
      </c>
      <c r="E26" s="139">
        <v>715865</v>
      </c>
      <c r="F26" s="139">
        <v>0</v>
      </c>
      <c r="G26" s="160">
        <f t="shared" si="1"/>
        <v>85466.699999999953</v>
      </c>
      <c r="H26" s="161">
        <f t="shared" si="1"/>
        <v>0</v>
      </c>
      <c r="J26" s="5"/>
    </row>
    <row r="27" spans="1:21" x14ac:dyDescent="0.25">
      <c r="A27" s="28">
        <f t="shared" si="2"/>
        <v>22</v>
      </c>
      <c r="B27" s="327" t="s">
        <v>888</v>
      </c>
      <c r="C27" s="139">
        <v>0</v>
      </c>
      <c r="D27" s="139">
        <v>0</v>
      </c>
      <c r="E27" s="139">
        <v>0</v>
      </c>
      <c r="F27" s="139">
        <v>0</v>
      </c>
      <c r="G27" s="160">
        <f t="shared" si="1"/>
        <v>0</v>
      </c>
      <c r="H27" s="161">
        <f t="shared" si="1"/>
        <v>0</v>
      </c>
      <c r="J27" s="5"/>
    </row>
    <row r="28" spans="1:21" x14ac:dyDescent="0.25">
      <c r="A28" s="28">
        <f t="shared" si="2"/>
        <v>23</v>
      </c>
      <c r="B28" s="327" t="s">
        <v>935</v>
      </c>
      <c r="C28" s="139">
        <v>219640</v>
      </c>
      <c r="D28" s="139">
        <v>0</v>
      </c>
      <c r="E28" s="139">
        <v>96100</v>
      </c>
      <c r="F28" s="139">
        <v>0</v>
      </c>
      <c r="G28" s="160">
        <f t="shared" si="1"/>
        <v>-123540</v>
      </c>
      <c r="H28" s="161">
        <f t="shared" si="1"/>
        <v>0</v>
      </c>
      <c r="I28" s="220"/>
      <c r="J28" s="5"/>
    </row>
    <row r="29" spans="1:21" x14ac:dyDescent="0.25">
      <c r="A29" s="28">
        <f t="shared" si="2"/>
        <v>24</v>
      </c>
      <c r="B29" s="327" t="s">
        <v>936</v>
      </c>
      <c r="C29" s="139">
        <v>117585.84</v>
      </c>
      <c r="D29" s="139">
        <v>0</v>
      </c>
      <c r="E29" s="139">
        <v>136360.16</v>
      </c>
      <c r="F29" s="139">
        <v>0</v>
      </c>
      <c r="G29" s="160">
        <f t="shared" si="1"/>
        <v>18774.320000000007</v>
      </c>
      <c r="H29" s="161">
        <f t="shared" si="1"/>
        <v>0</v>
      </c>
      <c r="I29" s="220"/>
      <c r="J29" s="5"/>
    </row>
    <row r="30" spans="1:21" x14ac:dyDescent="0.25">
      <c r="A30" s="28">
        <f t="shared" si="2"/>
        <v>25</v>
      </c>
      <c r="B30" s="327" t="s">
        <v>889</v>
      </c>
      <c r="C30" s="139">
        <v>2120</v>
      </c>
      <c r="D30" s="139">
        <v>0</v>
      </c>
      <c r="E30" s="139">
        <v>2200</v>
      </c>
      <c r="F30" s="139">
        <v>0</v>
      </c>
      <c r="G30" s="160">
        <f t="shared" si="1"/>
        <v>80</v>
      </c>
      <c r="H30" s="161">
        <f t="shared" si="1"/>
        <v>0</v>
      </c>
      <c r="J30" s="5"/>
    </row>
    <row r="31" spans="1:21" x14ac:dyDescent="0.25">
      <c r="A31" s="585">
        <f t="shared" si="2"/>
        <v>26</v>
      </c>
      <c r="B31" s="69" t="s">
        <v>1075</v>
      </c>
      <c r="C31" s="55">
        <f t="shared" ref="C31:D31" si="6">SUM(C32:C37)</f>
        <v>264481.05</v>
      </c>
      <c r="D31" s="55">
        <f t="shared" si="6"/>
        <v>0</v>
      </c>
      <c r="E31" s="55">
        <f>SUM(E32:E37)</f>
        <v>292734.24</v>
      </c>
      <c r="F31" s="55">
        <f>SUM(F32:F37)</f>
        <v>0</v>
      </c>
      <c r="G31" s="160">
        <f t="shared" si="1"/>
        <v>28253.190000000002</v>
      </c>
      <c r="H31" s="161">
        <f t="shared" si="1"/>
        <v>0</v>
      </c>
      <c r="I31" s="811"/>
      <c r="J31" s="741"/>
      <c r="K31" s="220"/>
      <c r="L31" s="220"/>
      <c r="M31" s="220"/>
      <c r="N31" s="220"/>
      <c r="O31" s="220"/>
      <c r="P31" s="220"/>
      <c r="Q31" s="220"/>
      <c r="R31" s="220"/>
      <c r="T31" s="220"/>
      <c r="U31" s="220"/>
    </row>
    <row r="32" spans="1:21" x14ac:dyDescent="0.25">
      <c r="A32" s="28">
        <f t="shared" si="2"/>
        <v>27</v>
      </c>
      <c r="B32" s="116" t="s">
        <v>890</v>
      </c>
      <c r="C32" s="139">
        <v>153860.5</v>
      </c>
      <c r="D32" s="139">
        <v>0</v>
      </c>
      <c r="E32" s="139">
        <v>186450.88</v>
      </c>
      <c r="F32" s="139">
        <v>0</v>
      </c>
      <c r="G32" s="160">
        <f t="shared" si="1"/>
        <v>32590.380000000005</v>
      </c>
      <c r="H32" s="161">
        <f t="shared" si="1"/>
        <v>0</v>
      </c>
      <c r="J32" s="5"/>
    </row>
    <row r="33" spans="1:19" x14ac:dyDescent="0.25">
      <c r="A33" s="28">
        <f t="shared" si="2"/>
        <v>28</v>
      </c>
      <c r="B33" s="116" t="s">
        <v>891</v>
      </c>
      <c r="C33" s="139">
        <v>0</v>
      </c>
      <c r="D33" s="139">
        <v>0</v>
      </c>
      <c r="E33" s="139">
        <v>0</v>
      </c>
      <c r="F33" s="139">
        <v>0</v>
      </c>
      <c r="G33" s="160">
        <f t="shared" si="1"/>
        <v>0</v>
      </c>
      <c r="H33" s="161">
        <f t="shared" si="1"/>
        <v>0</v>
      </c>
      <c r="J33" s="5"/>
    </row>
    <row r="34" spans="1:19" x14ac:dyDescent="0.25">
      <c r="A34" s="28">
        <f t="shared" si="2"/>
        <v>29</v>
      </c>
      <c r="B34" s="116" t="s">
        <v>892</v>
      </c>
      <c r="C34" s="139">
        <v>0</v>
      </c>
      <c r="D34" s="139">
        <v>0</v>
      </c>
      <c r="E34" s="139">
        <v>0</v>
      </c>
      <c r="F34" s="139">
        <v>0</v>
      </c>
      <c r="G34" s="160">
        <f t="shared" si="1"/>
        <v>0</v>
      </c>
      <c r="H34" s="161">
        <f t="shared" si="1"/>
        <v>0</v>
      </c>
      <c r="J34" s="5"/>
    </row>
    <row r="35" spans="1:19" x14ac:dyDescent="0.25">
      <c r="A35" s="28">
        <f t="shared" si="2"/>
        <v>30</v>
      </c>
      <c r="B35" s="116" t="s">
        <v>893</v>
      </c>
      <c r="C35" s="139">
        <v>107863.4</v>
      </c>
      <c r="D35" s="139">
        <v>0</v>
      </c>
      <c r="E35" s="139">
        <v>102441.84</v>
      </c>
      <c r="F35" s="139">
        <v>0</v>
      </c>
      <c r="G35" s="160">
        <f t="shared" si="1"/>
        <v>-5421.5599999999977</v>
      </c>
      <c r="H35" s="161">
        <f t="shared" si="1"/>
        <v>0</v>
      </c>
      <c r="J35" s="5"/>
    </row>
    <row r="36" spans="1:19" x14ac:dyDescent="0.25">
      <c r="A36" s="28">
        <f t="shared" si="2"/>
        <v>31</v>
      </c>
      <c r="B36" s="116" t="s">
        <v>885</v>
      </c>
      <c r="C36" s="139">
        <v>1652.15</v>
      </c>
      <c r="D36" s="139">
        <v>0</v>
      </c>
      <c r="E36" s="139">
        <v>2166.1999999999998</v>
      </c>
      <c r="F36" s="139">
        <v>0</v>
      </c>
      <c r="G36" s="160">
        <f t="shared" si="1"/>
        <v>514.04999999999973</v>
      </c>
      <c r="H36" s="161">
        <f t="shared" si="1"/>
        <v>0</v>
      </c>
      <c r="J36" s="5"/>
    </row>
    <row r="37" spans="1:19" x14ac:dyDescent="0.25">
      <c r="A37" s="28">
        <f t="shared" si="2"/>
        <v>32</v>
      </c>
      <c r="B37" s="116" t="s">
        <v>886</v>
      </c>
      <c r="C37" s="139">
        <v>1105</v>
      </c>
      <c r="D37" s="139">
        <v>0</v>
      </c>
      <c r="E37" s="139">
        <v>1675.32</v>
      </c>
      <c r="F37" s="139">
        <v>0</v>
      </c>
      <c r="G37" s="160">
        <f t="shared" si="1"/>
        <v>570.31999999999994</v>
      </c>
      <c r="H37" s="161">
        <f t="shared" si="1"/>
        <v>0</v>
      </c>
      <c r="J37" s="5"/>
    </row>
    <row r="38" spans="1:19" x14ac:dyDescent="0.25">
      <c r="A38" s="28">
        <f t="shared" si="2"/>
        <v>33</v>
      </c>
      <c r="B38" s="116" t="s">
        <v>1056</v>
      </c>
      <c r="C38" s="139">
        <v>131222.39999999999</v>
      </c>
      <c r="D38" s="139">
        <v>113454.38</v>
      </c>
      <c r="E38" s="139">
        <v>128688.02</v>
      </c>
      <c r="F38" s="139">
        <v>109644.51</v>
      </c>
      <c r="G38" s="160">
        <f t="shared" si="1"/>
        <v>-2534.3799999999901</v>
      </c>
      <c r="H38" s="161">
        <f t="shared" si="1"/>
        <v>-3809.8700000000099</v>
      </c>
      <c r="I38" s="538"/>
      <c r="J38" s="5"/>
    </row>
    <row r="39" spans="1:19" s="394" customFormat="1" ht="14.25" customHeight="1" x14ac:dyDescent="0.3">
      <c r="A39" s="28">
        <f t="shared" si="2"/>
        <v>34</v>
      </c>
      <c r="B39" s="69" t="s">
        <v>938</v>
      </c>
      <c r="C39" s="55">
        <f>SUM(C40:C49)</f>
        <v>2342183.56</v>
      </c>
      <c r="D39" s="55">
        <f t="shared" ref="D39:F39" si="7">SUM(D40:D49)</f>
        <v>689760.4</v>
      </c>
      <c r="E39" s="55">
        <f t="shared" si="7"/>
        <v>2636946.5</v>
      </c>
      <c r="F39" s="55">
        <f t="shared" si="7"/>
        <v>686081.01</v>
      </c>
      <c r="G39" s="160">
        <f t="shared" si="1"/>
        <v>294762.93999999994</v>
      </c>
      <c r="H39" s="161">
        <f t="shared" si="1"/>
        <v>-3679.390000000014</v>
      </c>
      <c r="I39" s="1"/>
      <c r="J39" s="622"/>
      <c r="S39" s="1"/>
    </row>
    <row r="40" spans="1:19" x14ac:dyDescent="0.25">
      <c r="A40" s="28">
        <f t="shared" si="2"/>
        <v>35</v>
      </c>
      <c r="B40" s="116" t="s">
        <v>864</v>
      </c>
      <c r="C40" s="139">
        <v>16795.3</v>
      </c>
      <c r="D40" s="139">
        <v>0</v>
      </c>
      <c r="E40" s="139">
        <v>20859.38</v>
      </c>
      <c r="F40" s="139">
        <v>0</v>
      </c>
      <c r="G40" s="160">
        <f t="shared" si="1"/>
        <v>4064.0800000000017</v>
      </c>
      <c r="H40" s="161">
        <f t="shared" si="1"/>
        <v>0</v>
      </c>
      <c r="J40" s="5"/>
    </row>
    <row r="41" spans="1:19" x14ac:dyDescent="0.25">
      <c r="A41" s="28">
        <f t="shared" si="2"/>
        <v>36</v>
      </c>
      <c r="B41" s="116" t="s">
        <v>93</v>
      </c>
      <c r="C41" s="139">
        <v>0</v>
      </c>
      <c r="D41" s="139">
        <v>0</v>
      </c>
      <c r="E41" s="139">
        <v>0</v>
      </c>
      <c r="F41" s="139">
        <v>0</v>
      </c>
      <c r="G41" s="160">
        <f t="shared" si="1"/>
        <v>0</v>
      </c>
      <c r="H41" s="161">
        <f t="shared" si="1"/>
        <v>0</v>
      </c>
      <c r="J41" s="5"/>
    </row>
    <row r="42" spans="1:19" x14ac:dyDescent="0.25">
      <c r="A42" s="28">
        <f t="shared" si="2"/>
        <v>37</v>
      </c>
      <c r="B42" s="116" t="s">
        <v>94</v>
      </c>
      <c r="C42" s="139">
        <v>0</v>
      </c>
      <c r="D42" s="139">
        <v>0</v>
      </c>
      <c r="E42" s="139">
        <v>0</v>
      </c>
      <c r="F42" s="139">
        <v>0</v>
      </c>
      <c r="G42" s="160">
        <f t="shared" si="1"/>
        <v>0</v>
      </c>
      <c r="H42" s="161">
        <f t="shared" si="1"/>
        <v>0</v>
      </c>
      <c r="J42" s="5"/>
    </row>
    <row r="43" spans="1:19" x14ac:dyDescent="0.25">
      <c r="A43" s="28">
        <f t="shared" si="2"/>
        <v>38</v>
      </c>
      <c r="B43" s="116" t="s">
        <v>95</v>
      </c>
      <c r="C43" s="139">
        <v>0</v>
      </c>
      <c r="D43" s="139">
        <v>0</v>
      </c>
      <c r="E43" s="139">
        <v>0</v>
      </c>
      <c r="F43" s="139">
        <v>0</v>
      </c>
      <c r="G43" s="160">
        <f t="shared" si="1"/>
        <v>0</v>
      </c>
      <c r="H43" s="161">
        <f t="shared" si="1"/>
        <v>0</v>
      </c>
      <c r="J43" s="5"/>
    </row>
    <row r="44" spans="1:19" x14ac:dyDescent="0.25">
      <c r="A44" s="28">
        <f t="shared" si="2"/>
        <v>39</v>
      </c>
      <c r="B44" s="116" t="s">
        <v>96</v>
      </c>
      <c r="C44" s="139">
        <v>0</v>
      </c>
      <c r="D44" s="139">
        <v>0</v>
      </c>
      <c r="E44" s="139">
        <v>0</v>
      </c>
      <c r="F44" s="139">
        <v>0</v>
      </c>
      <c r="G44" s="160">
        <f t="shared" si="1"/>
        <v>0</v>
      </c>
      <c r="H44" s="161">
        <f t="shared" si="1"/>
        <v>0</v>
      </c>
      <c r="J44" s="5"/>
    </row>
    <row r="45" spans="1:19" x14ac:dyDescent="0.25">
      <c r="A45" s="28">
        <f t="shared" si="2"/>
        <v>40</v>
      </c>
      <c r="B45" s="116" t="s">
        <v>97</v>
      </c>
      <c r="C45" s="139">
        <v>1621896.78</v>
      </c>
      <c r="D45" s="139">
        <v>-4.45</v>
      </c>
      <c r="E45" s="139">
        <v>1988147.3</v>
      </c>
      <c r="F45" s="139">
        <v>-2.0299999999999998</v>
      </c>
      <c r="G45" s="160">
        <f t="shared" si="1"/>
        <v>366250.52</v>
      </c>
      <c r="H45" s="161">
        <f t="shared" si="1"/>
        <v>2.4200000000000004</v>
      </c>
      <c r="J45" s="5"/>
    </row>
    <row r="46" spans="1:19" x14ac:dyDescent="0.25">
      <c r="A46" s="28">
        <f t="shared" si="2"/>
        <v>41</v>
      </c>
      <c r="B46" s="463" t="s">
        <v>736</v>
      </c>
      <c r="C46" s="139">
        <v>0</v>
      </c>
      <c r="D46" s="139">
        <v>0</v>
      </c>
      <c r="E46" s="139">
        <v>0</v>
      </c>
      <c r="F46" s="139">
        <v>0</v>
      </c>
      <c r="G46" s="160">
        <f t="shared" si="1"/>
        <v>0</v>
      </c>
      <c r="H46" s="161">
        <f t="shared" si="1"/>
        <v>0</v>
      </c>
    </row>
    <row r="47" spans="1:19" x14ac:dyDescent="0.25">
      <c r="A47" s="28">
        <f t="shared" si="2"/>
        <v>42</v>
      </c>
      <c r="B47" s="116" t="s">
        <v>98</v>
      </c>
      <c r="C47" s="139">
        <v>0</v>
      </c>
      <c r="D47" s="139">
        <v>0</v>
      </c>
      <c r="E47" s="139">
        <v>13109.67</v>
      </c>
      <c r="F47" s="139">
        <v>-0.37</v>
      </c>
      <c r="G47" s="160">
        <f t="shared" si="1"/>
        <v>13109.67</v>
      </c>
      <c r="H47" s="161">
        <f t="shared" si="1"/>
        <v>-0.37</v>
      </c>
      <c r="J47" s="5"/>
    </row>
    <row r="48" spans="1:19" x14ac:dyDescent="0.25">
      <c r="A48" s="28">
        <f t="shared" si="2"/>
        <v>43</v>
      </c>
      <c r="B48" s="116" t="s">
        <v>839</v>
      </c>
      <c r="C48" s="139">
        <v>0</v>
      </c>
      <c r="D48" s="139">
        <v>0</v>
      </c>
      <c r="E48" s="139">
        <v>3255</v>
      </c>
      <c r="F48" s="139">
        <v>0</v>
      </c>
      <c r="G48" s="160">
        <f t="shared" si="1"/>
        <v>3255</v>
      </c>
      <c r="H48" s="161">
        <f t="shared" si="1"/>
        <v>0</v>
      </c>
      <c r="J48" s="5"/>
    </row>
    <row r="49" spans="1:16" x14ac:dyDescent="0.25">
      <c r="A49" s="28">
        <f t="shared" si="2"/>
        <v>44</v>
      </c>
      <c r="B49" s="116" t="s">
        <v>1057</v>
      </c>
      <c r="C49" s="139">
        <v>703491.48</v>
      </c>
      <c r="D49" s="139">
        <v>689764.85</v>
      </c>
      <c r="E49" s="139">
        <v>611575.15</v>
      </c>
      <c r="F49" s="139">
        <v>686083.41</v>
      </c>
      <c r="G49" s="160">
        <f t="shared" si="1"/>
        <v>-91916.329999999958</v>
      </c>
      <c r="H49" s="161">
        <f t="shared" si="1"/>
        <v>-3681.4399999999441</v>
      </c>
      <c r="I49" s="395"/>
      <c r="J49" s="623"/>
      <c r="K49" s="395"/>
      <c r="L49" s="395"/>
      <c r="M49" s="395"/>
      <c r="N49" s="395"/>
      <c r="O49" s="395"/>
      <c r="P49" s="395"/>
    </row>
    <row r="50" spans="1:16" x14ac:dyDescent="0.25">
      <c r="A50" s="28">
        <f t="shared" si="2"/>
        <v>45</v>
      </c>
      <c r="B50" s="69" t="s">
        <v>305</v>
      </c>
      <c r="C50" s="139">
        <v>415.2</v>
      </c>
      <c r="D50" s="139">
        <v>89703</v>
      </c>
      <c r="E50" s="139">
        <v>1250</v>
      </c>
      <c r="F50" s="139">
        <v>0</v>
      </c>
      <c r="G50" s="160">
        <f t="shared" si="1"/>
        <v>834.8</v>
      </c>
      <c r="H50" s="161">
        <f t="shared" si="1"/>
        <v>-89703</v>
      </c>
      <c r="J50" s="5"/>
    </row>
    <row r="51" spans="1:16" x14ac:dyDescent="0.25">
      <c r="A51" s="28">
        <f t="shared" si="2"/>
        <v>46</v>
      </c>
      <c r="B51" s="69" t="s">
        <v>125</v>
      </c>
      <c r="C51" s="139">
        <v>0</v>
      </c>
      <c r="D51" s="139">
        <v>0</v>
      </c>
      <c r="E51" s="139">
        <v>0</v>
      </c>
      <c r="F51" s="139">
        <v>0</v>
      </c>
      <c r="G51" s="160">
        <f t="shared" si="1"/>
        <v>0</v>
      </c>
      <c r="H51" s="161">
        <f t="shared" si="1"/>
        <v>0</v>
      </c>
      <c r="J51" s="5"/>
    </row>
    <row r="52" spans="1:16" x14ac:dyDescent="0.25">
      <c r="A52" s="28">
        <f t="shared" si="2"/>
        <v>47</v>
      </c>
      <c r="B52" s="69" t="s">
        <v>123</v>
      </c>
      <c r="C52" s="139">
        <v>0</v>
      </c>
      <c r="D52" s="139">
        <v>0</v>
      </c>
      <c r="E52" s="139">
        <v>0</v>
      </c>
      <c r="F52" s="139">
        <v>0</v>
      </c>
      <c r="G52" s="160">
        <f t="shared" si="1"/>
        <v>0</v>
      </c>
      <c r="H52" s="161">
        <f t="shared" si="1"/>
        <v>0</v>
      </c>
      <c r="J52" s="5"/>
    </row>
    <row r="53" spans="1:16" x14ac:dyDescent="0.25">
      <c r="A53" s="28">
        <f t="shared" si="2"/>
        <v>48</v>
      </c>
      <c r="B53" s="69" t="s">
        <v>285</v>
      </c>
      <c r="C53" s="139">
        <v>0</v>
      </c>
      <c r="D53" s="139">
        <v>0</v>
      </c>
      <c r="E53" s="139">
        <v>0</v>
      </c>
      <c r="F53" s="139">
        <v>0</v>
      </c>
      <c r="G53" s="160">
        <f t="shared" si="1"/>
        <v>0</v>
      </c>
      <c r="H53" s="161">
        <f t="shared" si="1"/>
        <v>0</v>
      </c>
      <c r="J53" s="5"/>
    </row>
    <row r="54" spans="1:16" x14ac:dyDescent="0.25">
      <c r="A54" s="28">
        <f t="shared" si="2"/>
        <v>49</v>
      </c>
      <c r="B54" s="69" t="s">
        <v>227</v>
      </c>
      <c r="C54" s="139">
        <v>0</v>
      </c>
      <c r="D54" s="139">
        <v>0</v>
      </c>
      <c r="E54" s="139">
        <v>0</v>
      </c>
      <c r="F54" s="139">
        <v>0</v>
      </c>
      <c r="G54" s="160">
        <f t="shared" si="1"/>
        <v>0</v>
      </c>
      <c r="H54" s="161">
        <f t="shared" si="1"/>
        <v>0</v>
      </c>
      <c r="J54" s="5"/>
    </row>
    <row r="55" spans="1:16" ht="18.75" x14ac:dyDescent="0.25">
      <c r="A55" s="28">
        <f t="shared" si="2"/>
        <v>50</v>
      </c>
      <c r="B55" s="509" t="s">
        <v>966</v>
      </c>
      <c r="C55" s="138">
        <f>SUM(C56:C61)</f>
        <v>587247.72</v>
      </c>
      <c r="D55" s="138">
        <f t="shared" ref="D55:F55" si="8">SUM(D56:D61)</f>
        <v>0</v>
      </c>
      <c r="E55" s="138">
        <f t="shared" si="8"/>
        <v>859365.64000000013</v>
      </c>
      <c r="F55" s="138">
        <f t="shared" si="8"/>
        <v>0</v>
      </c>
      <c r="G55" s="160">
        <f t="shared" si="1"/>
        <v>272117.92000000016</v>
      </c>
      <c r="H55" s="161">
        <f t="shared" si="1"/>
        <v>0</v>
      </c>
      <c r="I55" s="512"/>
      <c r="J55" s="5"/>
    </row>
    <row r="56" spans="1:16" x14ac:dyDescent="0.25">
      <c r="A56" s="28">
        <f t="shared" si="2"/>
        <v>51</v>
      </c>
      <c r="B56" s="116" t="s">
        <v>208</v>
      </c>
      <c r="C56" s="139">
        <v>151458.51</v>
      </c>
      <c r="D56" s="345" t="s">
        <v>276</v>
      </c>
      <c r="E56" s="139">
        <v>463042.07</v>
      </c>
      <c r="F56" s="345" t="s">
        <v>276</v>
      </c>
      <c r="G56" s="160">
        <f t="shared" si="1"/>
        <v>311583.56</v>
      </c>
      <c r="H56" s="161" t="s">
        <v>276</v>
      </c>
      <c r="J56" s="5"/>
    </row>
    <row r="57" spans="1:16" x14ac:dyDescent="0.25">
      <c r="A57" s="28">
        <f t="shared" si="2"/>
        <v>52</v>
      </c>
      <c r="B57" s="116" t="s">
        <v>99</v>
      </c>
      <c r="C57" s="139">
        <v>233082.35</v>
      </c>
      <c r="D57" s="345" t="s">
        <v>276</v>
      </c>
      <c r="E57" s="139">
        <v>128518</v>
      </c>
      <c r="F57" s="345" t="s">
        <v>276</v>
      </c>
      <c r="G57" s="160">
        <f t="shared" si="1"/>
        <v>-104564.35</v>
      </c>
      <c r="H57" s="161" t="s">
        <v>276</v>
      </c>
      <c r="J57" s="5"/>
    </row>
    <row r="58" spans="1:16" ht="31.5" x14ac:dyDescent="0.25">
      <c r="A58" s="28">
        <f t="shared" si="2"/>
        <v>53</v>
      </c>
      <c r="B58" s="116" t="s">
        <v>793</v>
      </c>
      <c r="C58" s="139">
        <v>36221.79</v>
      </c>
      <c r="D58" s="345" t="s">
        <v>276</v>
      </c>
      <c r="E58" s="139">
        <v>28632.639999999999</v>
      </c>
      <c r="F58" s="345" t="s">
        <v>276</v>
      </c>
      <c r="G58" s="160">
        <f t="shared" si="1"/>
        <v>-7589.1500000000015</v>
      </c>
      <c r="H58" s="161" t="s">
        <v>276</v>
      </c>
      <c r="J58" s="5"/>
    </row>
    <row r="59" spans="1:16" ht="18.75" x14ac:dyDescent="0.25">
      <c r="A59" s="28">
        <f t="shared" si="2"/>
        <v>54</v>
      </c>
      <c r="B59" s="116" t="s">
        <v>913</v>
      </c>
      <c r="C59" s="139">
        <v>0</v>
      </c>
      <c r="D59" s="345" t="s">
        <v>276</v>
      </c>
      <c r="E59" s="139">
        <v>1405</v>
      </c>
      <c r="F59" s="345" t="s">
        <v>276</v>
      </c>
      <c r="G59" s="160">
        <f t="shared" si="1"/>
        <v>1405</v>
      </c>
      <c r="H59" s="161" t="s">
        <v>276</v>
      </c>
      <c r="J59" s="5"/>
    </row>
    <row r="60" spans="1:16" x14ac:dyDescent="0.25">
      <c r="A60" s="28">
        <f t="shared" si="2"/>
        <v>55</v>
      </c>
      <c r="B60" s="116" t="s">
        <v>790</v>
      </c>
      <c r="C60" s="139">
        <v>166485.07</v>
      </c>
      <c r="D60" s="345" t="s">
        <v>276</v>
      </c>
      <c r="E60" s="139">
        <v>237767.93</v>
      </c>
      <c r="F60" s="345" t="s">
        <v>276</v>
      </c>
      <c r="G60" s="160">
        <f t="shared" si="1"/>
        <v>71282.859999999986</v>
      </c>
      <c r="H60" s="161" t="s">
        <v>276</v>
      </c>
      <c r="J60" s="5"/>
    </row>
    <row r="61" spans="1:16" x14ac:dyDescent="0.25">
      <c r="A61" s="28">
        <f t="shared" si="2"/>
        <v>56</v>
      </c>
      <c r="B61" s="69" t="s">
        <v>306</v>
      </c>
      <c r="C61" s="139">
        <v>0</v>
      </c>
      <c r="D61" s="139">
        <v>0</v>
      </c>
      <c r="E61" s="139">
        <v>0</v>
      </c>
      <c r="F61" s="139">
        <v>0</v>
      </c>
      <c r="G61" s="160">
        <f t="shared" si="1"/>
        <v>0</v>
      </c>
      <c r="H61" s="161">
        <f t="shared" si="1"/>
        <v>0</v>
      </c>
      <c r="J61" s="5"/>
    </row>
    <row r="62" spans="1:16" x14ac:dyDescent="0.25">
      <c r="A62" s="28">
        <f t="shared" si="2"/>
        <v>57</v>
      </c>
      <c r="B62" s="69" t="s">
        <v>124</v>
      </c>
      <c r="C62" s="139">
        <v>0</v>
      </c>
      <c r="D62" s="139">
        <v>1141522.03</v>
      </c>
      <c r="E62" s="139">
        <v>0</v>
      </c>
      <c r="F62" s="139">
        <v>1173434.3</v>
      </c>
      <c r="G62" s="160">
        <f t="shared" si="1"/>
        <v>0</v>
      </c>
      <c r="H62" s="161">
        <f t="shared" si="1"/>
        <v>31912.270000000019</v>
      </c>
      <c r="J62" s="5"/>
    </row>
    <row r="63" spans="1:16" x14ac:dyDescent="0.25">
      <c r="A63" s="28">
        <f t="shared" si="2"/>
        <v>58</v>
      </c>
      <c r="B63" s="464" t="s">
        <v>126</v>
      </c>
      <c r="C63" s="139">
        <v>115966.84</v>
      </c>
      <c r="D63" s="139">
        <v>0</v>
      </c>
      <c r="E63" s="139">
        <v>80376.53</v>
      </c>
      <c r="F63" s="139">
        <v>0</v>
      </c>
      <c r="G63" s="160">
        <f t="shared" si="1"/>
        <v>-35590.31</v>
      </c>
      <c r="H63" s="161">
        <f t="shared" si="1"/>
        <v>0</v>
      </c>
      <c r="I63" s="220"/>
      <c r="J63" s="5"/>
    </row>
    <row r="64" spans="1:16" x14ac:dyDescent="0.25">
      <c r="A64" s="28">
        <f t="shared" si="2"/>
        <v>59</v>
      </c>
      <c r="B64" s="464" t="s">
        <v>1058</v>
      </c>
      <c r="C64" s="139">
        <v>0</v>
      </c>
      <c r="D64" s="139">
        <v>0</v>
      </c>
      <c r="E64" s="139">
        <v>0</v>
      </c>
      <c r="F64" s="139">
        <v>0</v>
      </c>
      <c r="G64" s="160">
        <f t="shared" si="1"/>
        <v>0</v>
      </c>
      <c r="H64" s="161">
        <f t="shared" si="1"/>
        <v>0</v>
      </c>
      <c r="I64" s="220"/>
      <c r="J64" s="5"/>
    </row>
    <row r="65" spans="1:19" x14ac:dyDescent="0.25">
      <c r="A65" s="28">
        <f t="shared" si="2"/>
        <v>60</v>
      </c>
      <c r="B65" s="465" t="s">
        <v>829</v>
      </c>
      <c r="C65" s="139">
        <v>3203.76</v>
      </c>
      <c r="D65" s="139">
        <v>0</v>
      </c>
      <c r="E65" s="139">
        <v>2061</v>
      </c>
      <c r="F65" s="139">
        <v>0</v>
      </c>
      <c r="G65" s="160">
        <f>E65-C65</f>
        <v>-1142.7600000000002</v>
      </c>
      <c r="H65" s="161">
        <f t="shared" si="1"/>
        <v>0</v>
      </c>
      <c r="I65" s="220"/>
      <c r="J65" s="5"/>
    </row>
    <row r="66" spans="1:19" x14ac:dyDescent="0.25">
      <c r="A66" s="28">
        <f t="shared" si="2"/>
        <v>61</v>
      </c>
      <c r="B66" s="465" t="s">
        <v>1059</v>
      </c>
      <c r="C66" s="139">
        <v>0</v>
      </c>
      <c r="D66" s="139">
        <v>0</v>
      </c>
      <c r="E66" s="139">
        <v>0</v>
      </c>
      <c r="F66" s="139">
        <v>0</v>
      </c>
      <c r="G66" s="160">
        <f>E66-C66</f>
        <v>0</v>
      </c>
      <c r="H66" s="161">
        <f t="shared" si="1"/>
        <v>0</v>
      </c>
      <c r="I66" s="220"/>
      <c r="J66" s="5"/>
    </row>
    <row r="67" spans="1:19" x14ac:dyDescent="0.25">
      <c r="A67" s="585">
        <f t="shared" si="2"/>
        <v>62</v>
      </c>
      <c r="B67" s="464" t="s">
        <v>1060</v>
      </c>
      <c r="C67" s="139">
        <v>0</v>
      </c>
      <c r="D67" s="139">
        <v>0</v>
      </c>
      <c r="E67" s="139">
        <v>0</v>
      </c>
      <c r="F67" s="139">
        <v>0</v>
      </c>
      <c r="G67" s="160">
        <f>E67-C67</f>
        <v>0</v>
      </c>
      <c r="H67" s="161">
        <f t="shared" si="1"/>
        <v>0</v>
      </c>
      <c r="I67" s="586"/>
      <c r="J67" s="5"/>
    </row>
    <row r="68" spans="1:19" x14ac:dyDescent="0.25">
      <c r="A68" s="28">
        <f t="shared" si="2"/>
        <v>63</v>
      </c>
      <c r="B68" s="69" t="s">
        <v>127</v>
      </c>
      <c r="C68" s="139">
        <v>92903570.430000007</v>
      </c>
      <c r="D68" s="139">
        <v>0</v>
      </c>
      <c r="E68" s="139">
        <v>95804321.219999999</v>
      </c>
      <c r="F68" s="139">
        <v>0</v>
      </c>
      <c r="G68" s="160">
        <f t="shared" si="1"/>
        <v>2900750.7899999917</v>
      </c>
      <c r="H68" s="161">
        <f t="shared" si="1"/>
        <v>0</v>
      </c>
      <c r="J68" s="5"/>
    </row>
    <row r="69" spans="1:19" x14ac:dyDescent="0.25">
      <c r="A69" s="28">
        <f t="shared" si="2"/>
        <v>64</v>
      </c>
      <c r="B69" s="466" t="s">
        <v>265</v>
      </c>
      <c r="C69" s="141"/>
      <c r="D69" s="141"/>
      <c r="E69" s="141"/>
      <c r="F69" s="141"/>
      <c r="G69" s="160">
        <f t="shared" si="1"/>
        <v>0</v>
      </c>
      <c r="H69" s="161">
        <f t="shared" si="1"/>
        <v>0</v>
      </c>
      <c r="J69" s="5"/>
    </row>
    <row r="70" spans="1:19" x14ac:dyDescent="0.25">
      <c r="A70" s="28">
        <f t="shared" si="2"/>
        <v>65</v>
      </c>
      <c r="B70" s="466" t="s">
        <v>144</v>
      </c>
      <c r="C70" s="142">
        <v>10608330.939999999</v>
      </c>
      <c r="D70" s="142">
        <v>0</v>
      </c>
      <c r="E70" s="142">
        <v>9519576.2699999996</v>
      </c>
      <c r="F70" s="142">
        <v>0</v>
      </c>
      <c r="G70" s="160">
        <f t="shared" si="1"/>
        <v>-1088754.67</v>
      </c>
      <c r="H70" s="161">
        <f t="shared" si="1"/>
        <v>0</v>
      </c>
      <c r="I70" s="539"/>
      <c r="J70" s="5"/>
    </row>
    <row r="71" spans="1:19" s="121" customFormat="1" ht="49.5" customHeight="1" thickBot="1" x14ac:dyDescent="0.3">
      <c r="A71" s="28">
        <f t="shared" si="2"/>
        <v>66</v>
      </c>
      <c r="B71" s="510" t="s">
        <v>1061</v>
      </c>
      <c r="C71" s="56">
        <f>C6+C11+C16+C17+C18+C19+C20+C21+C24+C25+C31+C38+C39+C50+C51+C52+C53+C54+C55+C61+C62+C63+C64+C65+C66+C68</f>
        <v>99843996.520000011</v>
      </c>
      <c r="D71" s="56">
        <f t="shared" ref="D71:F71" si="9">D6+D11+D16+D17+D18+D19+D20+D21+D24+D25+D31+D38+D39+D50+D51+D52+D53+D54+D55+D61+D62+D63+D64+D65+D66+D68</f>
        <v>7378497.330000001</v>
      </c>
      <c r="E71" s="56">
        <f t="shared" si="9"/>
        <v>103047364.2</v>
      </c>
      <c r="F71" s="56">
        <f t="shared" si="9"/>
        <v>6824959.3799999999</v>
      </c>
      <c r="G71" s="165">
        <f>E71-C71</f>
        <v>3203367.6799999923</v>
      </c>
      <c r="H71" s="166">
        <f t="shared" si="1"/>
        <v>-553537.95000000112</v>
      </c>
      <c r="J71" s="624"/>
      <c r="S71" s="1"/>
    </row>
    <row r="72" spans="1:19" ht="21" customHeight="1" x14ac:dyDescent="0.25">
      <c r="B72" s="3"/>
      <c r="C72" s="3"/>
      <c r="D72" s="389">
        <f>C71+D71</f>
        <v>107222493.85000001</v>
      </c>
      <c r="E72" s="390"/>
      <c r="F72" s="389">
        <f>E71+F71</f>
        <v>109872323.58</v>
      </c>
      <c r="G72" s="3"/>
      <c r="H72" s="3"/>
      <c r="I72" s="391" t="s">
        <v>819</v>
      </c>
    </row>
    <row r="73" spans="1:19" x14ac:dyDescent="0.25">
      <c r="A73" s="898" t="s">
        <v>914</v>
      </c>
      <c r="B73" s="899"/>
      <c r="C73" s="899"/>
      <c r="D73" s="899"/>
      <c r="E73" s="899"/>
      <c r="F73" s="899"/>
      <c r="G73" s="899"/>
      <c r="H73" s="900"/>
      <c r="I73" s="395"/>
    </row>
    <row r="74" spans="1:19" ht="30.75" customHeight="1" x14ac:dyDescent="0.25">
      <c r="A74" s="901" t="s">
        <v>209</v>
      </c>
      <c r="B74" s="902"/>
      <c r="C74" s="902"/>
      <c r="D74" s="902"/>
      <c r="E74" s="902"/>
      <c r="F74" s="902"/>
      <c r="G74" s="902"/>
      <c r="H74" s="903"/>
    </row>
    <row r="77" spans="1:19" ht="18.75" customHeight="1" x14ac:dyDescent="0.25"/>
  </sheetData>
  <mergeCells count="9">
    <mergeCell ref="A73:H73"/>
    <mergeCell ref="A74:H74"/>
    <mergeCell ref="A1:H1"/>
    <mergeCell ref="A2:H2"/>
    <mergeCell ref="A3:A4"/>
    <mergeCell ref="B3:B4"/>
    <mergeCell ref="C3:D3"/>
    <mergeCell ref="E3:F3"/>
    <mergeCell ref="G3:H3"/>
  </mergeCells>
  <printOptions gridLines="1"/>
  <pageMargins left="0.23622047244094491" right="0.31496062992125984" top="0.43307086614173229" bottom="0.47244094488188981" header="0.39370078740157483" footer="0.23622047244094491"/>
  <pageSetup paperSize="9" scale="70" fitToHeight="2" orientation="landscape"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I21"/>
  <sheetViews>
    <sheetView zoomScale="80" zoomScaleNormal="80" workbookViewId="0">
      <selection activeCell="E19" sqref="E19"/>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892" t="s">
        <v>1195</v>
      </c>
      <c r="B1" s="893"/>
      <c r="C1" s="893"/>
      <c r="D1" s="894"/>
      <c r="E1" s="220"/>
    </row>
    <row r="2" spans="1:9" ht="37.5" customHeight="1" x14ac:dyDescent="0.25">
      <c r="A2" s="889" t="s">
        <v>1294</v>
      </c>
      <c r="B2" s="890"/>
      <c r="C2" s="890"/>
      <c r="D2" s="891"/>
    </row>
    <row r="3" spans="1:9" s="9" customFormat="1" ht="31.5" x14ac:dyDescent="0.25">
      <c r="A3" s="804" t="s">
        <v>174</v>
      </c>
      <c r="B3" s="805" t="s">
        <v>290</v>
      </c>
      <c r="C3" s="806">
        <v>2020</v>
      </c>
      <c r="D3" s="336">
        <v>2021</v>
      </c>
    </row>
    <row r="4" spans="1:9" s="9" customFormat="1" x14ac:dyDescent="0.25">
      <c r="A4" s="804"/>
      <c r="B4" s="805"/>
      <c r="C4" s="806" t="s">
        <v>248</v>
      </c>
      <c r="D4" s="336" t="s">
        <v>249</v>
      </c>
      <c r="F4" s="83"/>
    </row>
    <row r="5" spans="1:9" x14ac:dyDescent="0.25">
      <c r="A5" s="28">
        <v>1</v>
      </c>
      <c r="B5" s="339" t="s">
        <v>901</v>
      </c>
      <c r="C5" s="470">
        <f>+SUM(C6:C9)</f>
        <v>969744.14</v>
      </c>
      <c r="D5" s="809">
        <f>+SUM(D6:D9)</f>
        <v>950525.16</v>
      </c>
      <c r="E5" s="9"/>
      <c r="F5" s="347"/>
      <c r="G5" s="231"/>
    </row>
    <row r="6" spans="1:9" x14ac:dyDescent="0.25">
      <c r="A6" s="28">
        <v>2</v>
      </c>
      <c r="B6" s="40" t="s">
        <v>877</v>
      </c>
      <c r="C6" s="45">
        <v>2120</v>
      </c>
      <c r="D6" s="337">
        <v>2200</v>
      </c>
      <c r="E6" s="346"/>
      <c r="F6" s="9"/>
      <c r="I6" s="220"/>
    </row>
    <row r="7" spans="1:9" x14ac:dyDescent="0.25">
      <c r="A7" s="28">
        <v>3</v>
      </c>
      <c r="B7" s="40" t="s">
        <v>878</v>
      </c>
      <c r="C7" s="45">
        <v>630398.30000000005</v>
      </c>
      <c r="D7" s="337">
        <v>715865</v>
      </c>
      <c r="E7" s="346"/>
      <c r="F7" s="9"/>
      <c r="I7" s="220"/>
    </row>
    <row r="8" spans="1:9" x14ac:dyDescent="0.25">
      <c r="A8" s="28">
        <v>4</v>
      </c>
      <c r="B8" s="40" t="s">
        <v>934</v>
      </c>
      <c r="C8" s="45">
        <v>219640</v>
      </c>
      <c r="D8" s="337">
        <v>96100</v>
      </c>
      <c r="E8" s="346"/>
      <c r="F8" s="9"/>
      <c r="I8" s="220"/>
    </row>
    <row r="9" spans="1:9" x14ac:dyDescent="0.25">
      <c r="A9" s="28">
        <v>5</v>
      </c>
      <c r="B9" s="326" t="s">
        <v>933</v>
      </c>
      <c r="C9" s="45">
        <v>117585.84</v>
      </c>
      <c r="D9" s="337">
        <v>136360.16</v>
      </c>
      <c r="E9" s="346"/>
      <c r="F9" s="9"/>
      <c r="I9" s="220"/>
    </row>
    <row r="10" spans="1:9" x14ac:dyDescent="0.25">
      <c r="A10" s="28">
        <v>6</v>
      </c>
      <c r="B10" s="57" t="s">
        <v>912</v>
      </c>
      <c r="C10" s="55">
        <f>SUM(C11:C16)</f>
        <v>264481.05</v>
      </c>
      <c r="D10" s="279">
        <f>SUM(D11:D16)</f>
        <v>292734.24</v>
      </c>
    </row>
    <row r="11" spans="1:9" x14ac:dyDescent="0.25">
      <c r="A11" s="28">
        <v>7</v>
      </c>
      <c r="B11" s="40" t="s">
        <v>879</v>
      </c>
      <c r="C11" s="45">
        <v>153860.5</v>
      </c>
      <c r="D11" s="337">
        <v>186453.88</v>
      </c>
    </row>
    <row r="12" spans="1:9" x14ac:dyDescent="0.25">
      <c r="A12" s="28">
        <v>8</v>
      </c>
      <c r="B12" s="40" t="s">
        <v>880</v>
      </c>
      <c r="C12" s="45">
        <v>0</v>
      </c>
      <c r="D12" s="337">
        <v>0</v>
      </c>
    </row>
    <row r="13" spans="1:9" x14ac:dyDescent="0.25">
      <c r="A13" s="28">
        <v>9</v>
      </c>
      <c r="B13" s="40" t="s">
        <v>881</v>
      </c>
      <c r="C13" s="45">
        <v>0</v>
      </c>
      <c r="D13" s="337">
        <v>0</v>
      </c>
    </row>
    <row r="14" spans="1:9" x14ac:dyDescent="0.25">
      <c r="A14" s="28">
        <v>10</v>
      </c>
      <c r="B14" s="40" t="s">
        <v>882</v>
      </c>
      <c r="C14" s="45">
        <v>107863.4</v>
      </c>
      <c r="D14" s="337">
        <v>102441.84</v>
      </c>
    </row>
    <row r="15" spans="1:9" ht="31.5" x14ac:dyDescent="0.25">
      <c r="A15" s="28">
        <v>11</v>
      </c>
      <c r="B15" s="40" t="s">
        <v>883</v>
      </c>
      <c r="C15" s="45">
        <v>1652.15</v>
      </c>
      <c r="D15" s="337">
        <v>2166.1999999999998</v>
      </c>
    </row>
    <row r="16" spans="1:9" x14ac:dyDescent="0.25">
      <c r="A16" s="28">
        <v>12</v>
      </c>
      <c r="B16" s="40" t="s">
        <v>884</v>
      </c>
      <c r="C16" s="45">
        <v>1105</v>
      </c>
      <c r="D16" s="337">
        <v>1672.32</v>
      </c>
    </row>
    <row r="17" spans="1:4" x14ac:dyDescent="0.25">
      <c r="A17" s="28">
        <v>13</v>
      </c>
      <c r="B17" s="57" t="s">
        <v>214</v>
      </c>
      <c r="C17" s="55">
        <f>(C6+C7)*0.2</f>
        <v>126503.66000000002</v>
      </c>
      <c r="D17" s="279">
        <f>(D6+D7)*0.2</f>
        <v>143613</v>
      </c>
    </row>
    <row r="18" spans="1:4" ht="16.5" thickBot="1" x14ac:dyDescent="0.3">
      <c r="A18" s="29">
        <v>14</v>
      </c>
      <c r="B18" s="58" t="s">
        <v>296</v>
      </c>
      <c r="C18" s="144">
        <f>'T13-Fondy'!G14</f>
        <v>133469.16</v>
      </c>
      <c r="D18" s="338">
        <f>'T13-Fondy'!H14</f>
        <v>188025.64</v>
      </c>
    </row>
    <row r="19" spans="1:4" x14ac:dyDescent="0.25">
      <c r="B19" s="8"/>
    </row>
    <row r="20" spans="1:4" x14ac:dyDescent="0.25">
      <c r="A20" s="292"/>
      <c r="B20" s="355"/>
    </row>
    <row r="21" spans="1:4" x14ac:dyDescent="0.25">
      <c r="C21" s="740"/>
      <c r="D21" s="740"/>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478802F3-CAF1-414B-986B-3ACC0176C017}">
  <ds:schemaRefs>
    <ds:schemaRef ds:uri="http://purl.org/dc/term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29</vt:i4>
      </vt:variant>
      <vt:variant>
        <vt:lpstr>Pomenované rozsahy</vt:lpstr>
      </vt:variant>
      <vt:variant>
        <vt:i4>24</vt:i4>
      </vt:variant>
    </vt:vector>
  </HeadingPairs>
  <TitlesOfParts>
    <vt:vector size="53"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 </vt:lpstr>
      <vt:lpstr>T6-Zamestnanci a mzdy</vt:lpstr>
      <vt:lpstr>T6a-Zamestnanci_a_mzdy (žen (2</vt:lpstr>
      <vt:lpstr>T7_Doktorandi </vt:lpstr>
      <vt:lpstr>T8-Soc_štipendiá</vt:lpstr>
      <vt:lpstr>T8a-Teh_štipendiá</vt:lpstr>
      <vt:lpstr>T9_ŠD_vrátane dodatkov</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 '!Oblasť_tlače</vt:lpstr>
      <vt:lpstr>'T6a-Zamestnanci_a_mzdy (žen (2'!Oblasť_tlače</vt:lpstr>
      <vt:lpstr>'T7_Doktorandi '!Oblasť_tlače</vt:lpstr>
      <vt:lpstr>'T8a-Teh_štipendiá'!Oblasť_tlače</vt:lpstr>
      <vt:lpstr>'T8-Soc_štipendiá'!Oblasť_tlače</vt:lpstr>
      <vt:lpstr>'T9_ŠD_vrátane dodatkov'!Oblasť_tlače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Danekova</cp:lastModifiedBy>
  <cp:lastPrinted>2022-06-01T08:02:24Z</cp:lastPrinted>
  <dcterms:created xsi:type="dcterms:W3CDTF">2002-06-05T18:53:25Z</dcterms:created>
  <dcterms:modified xsi:type="dcterms:W3CDTF">2022-06-16T11:36:22Z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