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anekova\Documents\Materiály predkladané rektorom na AS\27.06.2022 AS STU\"/>
    </mc:Choice>
  </mc:AlternateContent>
  <bookViews>
    <workbookView xWindow="0" yWindow="0" windowWidth="28800" windowHeight="12300" tabRatio="895" firstSheet="5" activeTab="21"/>
  </bookViews>
  <sheets>
    <sheet name="Obsah" sheetId="127" r:id="rId1"/>
    <sheet name="zmeny" sheetId="129" r:id="rId2"/>
    <sheet name="Vysvetlivky" sheetId="115" r:id="rId3"/>
    <sheet name="Súvzťažnosti" sheetId="82" r:id="rId4"/>
    <sheet name="Kódy z CRŠ" sheetId="152" r:id="rId5"/>
    <sheet name="T1-Dotácie podľa DZ" sheetId="23" r:id="rId6"/>
    <sheet name="T2-Ostatné dot mimo MŠ SR" sheetId="3" r:id="rId7"/>
    <sheet name="T3-Výnosy" sheetId="161" r:id="rId8"/>
    <sheet name="T4-Výnosy zo školného" sheetId="154" r:id="rId9"/>
    <sheet name="T5 - Analýza nákladov " sheetId="204" r:id="rId10"/>
    <sheet name="T6-Zamestnanci a mzdy" sheetId="165" r:id="rId11"/>
    <sheet name="T6a-Zamestnanci_a_mzdy (žen (2" sheetId="167" r:id="rId12"/>
    <sheet name="T7_Doktorandi " sheetId="159" r:id="rId13"/>
    <sheet name="T8-Soc_štipendiá" sheetId="207" r:id="rId14"/>
    <sheet name="T8a-Teh_štipendiá" sheetId="164" r:id="rId15"/>
    <sheet name="T9_ŠD_vrátane dodatkov" sheetId="208" r:id="rId16"/>
    <sheet name="T10-ŠJ " sheetId="146" r:id="rId17"/>
    <sheet name="T11-Zdroje KV" sheetId="90" r:id="rId18"/>
    <sheet name="T12-KV" sheetId="91" r:id="rId19"/>
    <sheet name="T13-Fondy" sheetId="145" r:id="rId20"/>
    <sheet name="T16 - Štruktúra hotovosti" sheetId="64" r:id="rId21"/>
    <sheet name="T17-Dotácie zo ŠF EU-nová" sheetId="160" r:id="rId22"/>
    <sheet name="T18-ostatné dotácie z kap MŠ SR" sheetId="61" r:id="rId23"/>
    <sheet name="T19-Štip_ z vlastných " sheetId="144" r:id="rId24"/>
    <sheet name="T20_motivačné štipendiá_nová" sheetId="157" r:id="rId25"/>
    <sheet name="T21-štruktúra_384" sheetId="97" r:id="rId26"/>
    <sheet name="T22_Výnosy_soc_oblasť" sheetId="133" r:id="rId27"/>
    <sheet name="T23_Náklady_soc_oblasť" sheetId="134" r:id="rId28"/>
    <sheet name="T24__Aktíva" sheetId="135" state="hidden" r:id="rId29"/>
  </sheets>
  <externalReferences>
    <externalReference r:id="rId30"/>
  </externalReferences>
  <definedNames>
    <definedName name="_kmp1" localSheetId="21">#REF!</definedName>
    <definedName name="_kmp1" localSheetId="7">#REF!</definedName>
    <definedName name="_kmp1" localSheetId="9">#REF!</definedName>
    <definedName name="_kmp1" localSheetId="11">#REF!</definedName>
    <definedName name="_kmp1" localSheetId="10">#REF!</definedName>
    <definedName name="_kmp1" localSheetId="12">#REF!</definedName>
    <definedName name="_kmp1" localSheetId="14">#REF!</definedName>
    <definedName name="_kmp1" localSheetId="13">#REF!</definedName>
    <definedName name="_kmp1" localSheetId="15">#REF!</definedName>
    <definedName name="_kmp1">#REF!</definedName>
    <definedName name="_kmp2" localSheetId="21">#REF!</definedName>
    <definedName name="_kmp2" localSheetId="9">#REF!</definedName>
    <definedName name="_kmp2" localSheetId="11">#REF!</definedName>
    <definedName name="_kmp2" localSheetId="10">#REF!</definedName>
    <definedName name="_kmp2" localSheetId="12">#REF!</definedName>
    <definedName name="_kmp2" localSheetId="14">#REF!</definedName>
    <definedName name="_kmp2" localSheetId="13">#REF!</definedName>
    <definedName name="_kmp2" localSheetId="15">#REF!</definedName>
    <definedName name="_kmp2">#REF!</definedName>
    <definedName name="_kmt1" localSheetId="21">#REF!</definedName>
    <definedName name="_kmt1" localSheetId="9">#REF!</definedName>
    <definedName name="_kmt1" localSheetId="11">#REF!</definedName>
    <definedName name="_kmt1" localSheetId="10">#REF!</definedName>
    <definedName name="_kmt1" localSheetId="12">#REF!</definedName>
    <definedName name="_kmt1" localSheetId="14">#REF!</definedName>
    <definedName name="_kmt1" localSheetId="13">#REF!</definedName>
    <definedName name="_kmt1" localSheetId="15">#REF!</definedName>
    <definedName name="_kmt1">#REF!</definedName>
    <definedName name="_T1" localSheetId="21">#REF!</definedName>
    <definedName name="_T1" localSheetId="9">#REF!</definedName>
    <definedName name="_T1" localSheetId="11">#REF!</definedName>
    <definedName name="_T1" localSheetId="10">#REF!</definedName>
    <definedName name="_T1" localSheetId="12">#REF!</definedName>
    <definedName name="_T1" localSheetId="14">#REF!</definedName>
    <definedName name="_T1" localSheetId="13">#REF!</definedName>
    <definedName name="_T1" localSheetId="15">#REF!</definedName>
    <definedName name="_T1">#REF!</definedName>
    <definedName name="_wd1" localSheetId="24">[1]vahy!$B$1</definedName>
    <definedName name="_wd1">[1]vahy!$B$1</definedName>
    <definedName name="_wd3" localSheetId="24">[1]vahy!$B$3</definedName>
    <definedName name="_wd3">[1]vahy!$B$3</definedName>
    <definedName name="_we1" localSheetId="24">[1]vahy!$B$2</definedName>
    <definedName name="_we1">[1]vahy!$B$2</definedName>
    <definedName name="_we3" localSheetId="24">[1]vahy!$B$4</definedName>
    <definedName name="_we3">[1]vahy!$B$4</definedName>
    <definedName name="aaa" hidden="1">3</definedName>
    <definedName name="denní" localSheetId="21">#REF!</definedName>
    <definedName name="denní" localSheetId="7">#REF!</definedName>
    <definedName name="denní" localSheetId="9">#REF!</definedName>
    <definedName name="denní" localSheetId="11">#REF!</definedName>
    <definedName name="denní" localSheetId="10">#REF!</definedName>
    <definedName name="denní" localSheetId="12">#REF!</definedName>
    <definedName name="denní" localSheetId="14">#REF!</definedName>
    <definedName name="denní" localSheetId="13">#REF!</definedName>
    <definedName name="denní" localSheetId="15">#REF!</definedName>
    <definedName name="denní">#REF!</definedName>
    <definedName name="dokpo" localSheetId="21">#REF!</definedName>
    <definedName name="dokpo" localSheetId="9">#REF!</definedName>
    <definedName name="dokpo" localSheetId="11">#REF!</definedName>
    <definedName name="dokpo" localSheetId="10">#REF!</definedName>
    <definedName name="dokpo" localSheetId="12">#REF!</definedName>
    <definedName name="dokpo" localSheetId="14">#REF!</definedName>
    <definedName name="dokpo" localSheetId="13">#REF!</definedName>
    <definedName name="dokpo" localSheetId="15">#REF!</definedName>
    <definedName name="dokpo">#REF!</definedName>
    <definedName name="dokpred" localSheetId="21">#REF!</definedName>
    <definedName name="dokpred" localSheetId="9">#REF!</definedName>
    <definedName name="dokpred" localSheetId="11">#REF!</definedName>
    <definedName name="dokpred" localSheetId="10">#REF!</definedName>
    <definedName name="dokpred" localSheetId="12">#REF!</definedName>
    <definedName name="dokpred" localSheetId="14">#REF!</definedName>
    <definedName name="dokpred" localSheetId="13">#REF!</definedName>
    <definedName name="dokpred" localSheetId="15">#REF!</definedName>
    <definedName name="dokpred">#REF!</definedName>
    <definedName name="druhý" localSheetId="21">#REF!</definedName>
    <definedName name="druhý" localSheetId="9">#REF!</definedName>
    <definedName name="druhý" localSheetId="11">#REF!</definedName>
    <definedName name="druhý" localSheetId="10">#REF!</definedName>
    <definedName name="druhý" localSheetId="12">#REF!</definedName>
    <definedName name="druhý" localSheetId="14">#REF!</definedName>
    <definedName name="druhý" localSheetId="13">#REF!</definedName>
    <definedName name="druhý" localSheetId="15">#REF!</definedName>
    <definedName name="druhý">#REF!</definedName>
    <definedName name="exterdruhý" localSheetId="21">#REF!</definedName>
    <definedName name="exterdruhý" localSheetId="9">#REF!</definedName>
    <definedName name="exterdruhý" localSheetId="11">#REF!</definedName>
    <definedName name="exterdruhý" localSheetId="10">#REF!</definedName>
    <definedName name="exterdruhý" localSheetId="12">#REF!</definedName>
    <definedName name="exterdruhý" localSheetId="14">#REF!</definedName>
    <definedName name="exterdruhý" localSheetId="13">#REF!</definedName>
    <definedName name="exterdruhý" localSheetId="15">#REF!</definedName>
    <definedName name="exterdruhý">#REF!</definedName>
    <definedName name="externeplat" localSheetId="21">#REF!</definedName>
    <definedName name="externeplat" localSheetId="9">#REF!</definedName>
    <definedName name="externeplat" localSheetId="11">#REF!</definedName>
    <definedName name="externeplat" localSheetId="10">#REF!</definedName>
    <definedName name="externeplat" localSheetId="12">#REF!</definedName>
    <definedName name="externeplat" localSheetId="14">#REF!</definedName>
    <definedName name="externeplat" localSheetId="13">#REF!</definedName>
    <definedName name="externeplat" localSheetId="15">#REF!</definedName>
    <definedName name="externeplat">#REF!</definedName>
    <definedName name="exterplat" localSheetId="21">#REF!</definedName>
    <definedName name="exterplat" localSheetId="9">#REF!</definedName>
    <definedName name="exterplat" localSheetId="11">#REF!</definedName>
    <definedName name="exterplat" localSheetId="10">#REF!</definedName>
    <definedName name="exterplat" localSheetId="12">#REF!</definedName>
    <definedName name="exterplat" localSheetId="14">#REF!</definedName>
    <definedName name="exterplat" localSheetId="13">#REF!</definedName>
    <definedName name="exterplat" localSheetId="15">#REF!</definedName>
    <definedName name="exterplat">#REF!</definedName>
    <definedName name="KKS_doc" localSheetId="21">#REF!</definedName>
    <definedName name="KKS_doc" localSheetId="9">#REF!</definedName>
    <definedName name="KKS_doc" localSheetId="11">#REF!</definedName>
    <definedName name="KKS_doc" localSheetId="10">#REF!</definedName>
    <definedName name="KKS_doc" localSheetId="12">#REF!</definedName>
    <definedName name="KKS_doc" localSheetId="14">#REF!</definedName>
    <definedName name="KKS_doc" localSheetId="13">#REF!</definedName>
    <definedName name="KKS_doc" localSheetId="15">#REF!</definedName>
    <definedName name="KKS_doc">#REF!</definedName>
    <definedName name="KKS_ost" localSheetId="21">#REF!</definedName>
    <definedName name="KKS_ost" localSheetId="9">#REF!</definedName>
    <definedName name="KKS_ost" localSheetId="11">#REF!</definedName>
    <definedName name="KKS_ost" localSheetId="10">#REF!</definedName>
    <definedName name="KKS_ost" localSheetId="12">#REF!</definedName>
    <definedName name="KKS_ost" localSheetId="14">#REF!</definedName>
    <definedName name="KKS_ost" localSheetId="13">#REF!</definedName>
    <definedName name="KKS_ost" localSheetId="15">#REF!</definedName>
    <definedName name="KKS_ost">#REF!</definedName>
    <definedName name="KKS_phd" localSheetId="21">#REF!</definedName>
    <definedName name="KKS_phd" localSheetId="9">#REF!</definedName>
    <definedName name="KKS_phd" localSheetId="11">#REF!</definedName>
    <definedName name="KKS_phd" localSheetId="10">#REF!</definedName>
    <definedName name="KKS_phd" localSheetId="12">#REF!</definedName>
    <definedName name="KKS_phd" localSheetId="14">#REF!</definedName>
    <definedName name="KKS_phd" localSheetId="13">#REF!</definedName>
    <definedName name="KKS_phd" localSheetId="15">#REF!</definedName>
    <definedName name="KKS_phd">#REF!</definedName>
    <definedName name="KKS_prof" localSheetId="21">#REF!</definedName>
    <definedName name="KKS_prof" localSheetId="9">#REF!</definedName>
    <definedName name="KKS_prof" localSheetId="11">#REF!</definedName>
    <definedName name="KKS_prof" localSheetId="10">#REF!</definedName>
    <definedName name="KKS_prof" localSheetId="12">#REF!</definedName>
    <definedName name="KKS_prof" localSheetId="14">#REF!</definedName>
    <definedName name="KKS_prof" localSheetId="13">#REF!</definedName>
    <definedName name="KKS_prof" localSheetId="15">#REF!</definedName>
    <definedName name="KKS_prof">#REF!</definedName>
    <definedName name="koef_gm_mzdy" localSheetId="21">#REF!</definedName>
    <definedName name="koef_gm_mzdy" localSheetId="9">#REF!</definedName>
    <definedName name="koef_gm_mzdy" localSheetId="11">#REF!</definedName>
    <definedName name="koef_gm_mzdy" localSheetId="10">#REF!</definedName>
    <definedName name="koef_gm_mzdy" localSheetId="12">#REF!</definedName>
    <definedName name="koef_gm_mzdy" localSheetId="14">#REF!</definedName>
    <definedName name="koef_gm_mzdy" localSheetId="13">#REF!</definedName>
    <definedName name="koef_gm_mzdy" localSheetId="15">#REF!</definedName>
    <definedName name="koef_gm_mzdy">#REF!</definedName>
    <definedName name="koef_kpn" localSheetId="21">#REF!</definedName>
    <definedName name="koef_kpn" localSheetId="9">#REF!</definedName>
    <definedName name="koef_kpn" localSheetId="11">#REF!</definedName>
    <definedName name="koef_kpn" localSheetId="10">#REF!</definedName>
    <definedName name="koef_kpn" localSheetId="12">#REF!</definedName>
    <definedName name="koef_kpn" localSheetId="14">#REF!</definedName>
    <definedName name="koef_kpn" localSheetId="13">#REF!</definedName>
    <definedName name="koef_kpn" localSheetId="15">#REF!</definedName>
    <definedName name="koef_kpn">#REF!</definedName>
    <definedName name="koef_prer_nad_gm_mzdy" localSheetId="21">#REF!</definedName>
    <definedName name="koef_prer_nad_gm_mzdy" localSheetId="9">#REF!</definedName>
    <definedName name="koef_prer_nad_gm_mzdy" localSheetId="11">#REF!</definedName>
    <definedName name="koef_prer_nad_gm_mzdy" localSheetId="10">#REF!</definedName>
    <definedName name="koef_prer_nad_gm_mzdy" localSheetId="12">#REF!</definedName>
    <definedName name="koef_prer_nad_gm_mzdy" localSheetId="14">#REF!</definedName>
    <definedName name="koef_prer_nad_gm_mzdy" localSheetId="13">#REF!</definedName>
    <definedName name="koef_prer_nad_gm_mzdy" localSheetId="15">#REF!</definedName>
    <definedName name="koef_prer_nad_gm_mzdy">#REF!</definedName>
    <definedName name="koef_PV" localSheetId="21">#REF!</definedName>
    <definedName name="koef_PV" localSheetId="9">#REF!</definedName>
    <definedName name="koef_PV" localSheetId="11">#REF!</definedName>
    <definedName name="koef_PV" localSheetId="10">#REF!</definedName>
    <definedName name="koef_PV" localSheetId="12">#REF!</definedName>
    <definedName name="koef_PV" localSheetId="14">#REF!</definedName>
    <definedName name="koef_PV" localSheetId="13">#REF!</definedName>
    <definedName name="koef_PV" localSheetId="15">#REF!</definedName>
    <definedName name="koef_PV">#REF!</definedName>
    <definedName name="koef_udr_kat1" localSheetId="21">#REF!</definedName>
    <definedName name="koef_udr_kat1" localSheetId="9">#REF!</definedName>
    <definedName name="koef_udr_kat1" localSheetId="11">#REF!</definedName>
    <definedName name="koef_udr_kat1" localSheetId="10">#REF!</definedName>
    <definedName name="koef_udr_kat1" localSheetId="12">#REF!</definedName>
    <definedName name="koef_udr_kat1" localSheetId="14">#REF!</definedName>
    <definedName name="koef_udr_kat1" localSheetId="13">#REF!</definedName>
    <definedName name="koef_udr_kat1" localSheetId="15">#REF!</definedName>
    <definedName name="koef_udr_kat1">#REF!</definedName>
    <definedName name="koef_udr_kat2" localSheetId="21">#REF!</definedName>
    <definedName name="koef_udr_kat2" localSheetId="9">#REF!</definedName>
    <definedName name="koef_udr_kat2" localSheetId="11">#REF!</definedName>
    <definedName name="koef_udr_kat2" localSheetId="10">#REF!</definedName>
    <definedName name="koef_udr_kat2" localSheetId="12">#REF!</definedName>
    <definedName name="koef_udr_kat2" localSheetId="14">#REF!</definedName>
    <definedName name="koef_udr_kat2" localSheetId="13">#REF!</definedName>
    <definedName name="koef_udr_kat2" localSheetId="15">#REF!</definedName>
    <definedName name="koef_udr_kat2">#REF!</definedName>
    <definedName name="koef_udr_kat3" localSheetId="21">#REF!</definedName>
    <definedName name="koef_udr_kat3" localSheetId="9">#REF!</definedName>
    <definedName name="koef_udr_kat3" localSheetId="11">#REF!</definedName>
    <definedName name="koef_udr_kat3" localSheetId="10">#REF!</definedName>
    <definedName name="koef_udr_kat3" localSheetId="12">#REF!</definedName>
    <definedName name="koef_udr_kat3" localSheetId="14">#REF!</definedName>
    <definedName name="koef_udr_kat3" localSheetId="13">#REF!</definedName>
    <definedName name="koef_udr_kat3" localSheetId="15">#REF!</definedName>
    <definedName name="koef_udr_kat3">#REF!</definedName>
    <definedName name="koef_VV" localSheetId="21">#REF!</definedName>
    <definedName name="koef_VV" localSheetId="9">#REF!</definedName>
    <definedName name="koef_VV" localSheetId="11">#REF!</definedName>
    <definedName name="koef_VV" localSheetId="10">#REF!</definedName>
    <definedName name="koef_VV" localSheetId="12">#REF!</definedName>
    <definedName name="koef_VV" localSheetId="14">#REF!</definedName>
    <definedName name="koef_VV" localSheetId="13">#REF!</definedName>
    <definedName name="koef_VV" localSheetId="15">#REF!</definedName>
    <definedName name="koef_VV">#REF!</definedName>
    <definedName name="kpn_ca_do" localSheetId="21">#REF!</definedName>
    <definedName name="kpn_ca_do" localSheetId="9">#REF!</definedName>
    <definedName name="kpn_ca_do" localSheetId="11">#REF!</definedName>
    <definedName name="kpn_ca_do" localSheetId="10">#REF!</definedName>
    <definedName name="kpn_ca_do" localSheetId="12">#REF!</definedName>
    <definedName name="kpn_ca_do" localSheetId="14">#REF!</definedName>
    <definedName name="kpn_ca_do" localSheetId="13">#REF!</definedName>
    <definedName name="kpn_ca_do" localSheetId="15">#REF!</definedName>
    <definedName name="kpn_ca_do">#REF!</definedName>
    <definedName name="kpn_ca_nad" localSheetId="21">#REF!</definedName>
    <definedName name="kpn_ca_nad" localSheetId="9">#REF!</definedName>
    <definedName name="kpn_ca_nad" localSheetId="11">#REF!</definedName>
    <definedName name="kpn_ca_nad" localSheetId="10">#REF!</definedName>
    <definedName name="kpn_ca_nad" localSheetId="12">#REF!</definedName>
    <definedName name="kpn_ca_nad" localSheetId="14">#REF!</definedName>
    <definedName name="kpn_ca_nad" localSheetId="13">#REF!</definedName>
    <definedName name="kpn_ca_nad" localSheetId="15">#REF!</definedName>
    <definedName name="kpn_ca_nad">#REF!</definedName>
    <definedName name="kzk" localSheetId="21">#REF!</definedName>
    <definedName name="kzk" localSheetId="9">#REF!</definedName>
    <definedName name="kzk" localSheetId="11">#REF!</definedName>
    <definedName name="kzk" localSheetId="10">#REF!</definedName>
    <definedName name="kzk" localSheetId="12">#REF!</definedName>
    <definedName name="kzk" localSheetId="14">#REF!</definedName>
    <definedName name="kzk" localSheetId="13">#REF!</definedName>
    <definedName name="kzk" localSheetId="15">#REF!</definedName>
    <definedName name="kzk">#REF!</definedName>
    <definedName name="kzspp" localSheetId="21">#REF!</definedName>
    <definedName name="kzspp" localSheetId="9">#REF!</definedName>
    <definedName name="kzspp" localSheetId="11">#REF!</definedName>
    <definedName name="kzspp" localSheetId="10">#REF!</definedName>
    <definedName name="kzspp" localSheetId="12">#REF!</definedName>
    <definedName name="kzspp" localSheetId="14">#REF!</definedName>
    <definedName name="kzspp" localSheetId="13">#REF!</definedName>
    <definedName name="kzspp" localSheetId="15">#REF!</definedName>
    <definedName name="kzspp">#REF!</definedName>
    <definedName name="nefinanc">1</definedName>
    <definedName name="_xlnm.Print_Area" localSheetId="0">Obsah!$A$1:$Q$27</definedName>
    <definedName name="_xlnm.Print_Area" localSheetId="3">Súvzťažnosti!$A$1:$D$43</definedName>
    <definedName name="_xlnm.Print_Area" localSheetId="16">'T10-ŠJ '!$A$1:$D$26</definedName>
    <definedName name="_xlnm.Print_Area" localSheetId="17">'T11-Zdroje KV'!$A$1:$D$23</definedName>
    <definedName name="_xlnm.Print_Area" localSheetId="18">'T12-KV'!$A$1:$I$23</definedName>
    <definedName name="_xlnm.Print_Area" localSheetId="19">'T13-Fondy'!$A$1:$N$26</definedName>
    <definedName name="_xlnm.Print_Area" localSheetId="20">'T16 - Štruktúra hotovosti'!$A$1:$D$24</definedName>
    <definedName name="_xlnm.Print_Area" localSheetId="21">'T17-Dotácie zo ŠF EU-nová'!$A$1:$H$35</definedName>
    <definedName name="_xlnm.Print_Area" localSheetId="22">'T18-ostatné dotácie z kap MŠ SR'!$A$1:$E$18</definedName>
    <definedName name="_xlnm.Print_Area" localSheetId="23">'T19-Štip_ z vlastných '!$A$1:$F$29</definedName>
    <definedName name="_xlnm.Print_Area" localSheetId="5">'T1-Dotácie podľa DZ'!$A$1:$F$22</definedName>
    <definedName name="_xlnm.Print_Area" localSheetId="24">'T20_motivačné štipendiá_nová'!$A$1:$F$14</definedName>
    <definedName name="_xlnm.Print_Area" localSheetId="25">'T21-štruktúra_384'!$A$1:$M$9</definedName>
    <definedName name="_xlnm.Print_Area" localSheetId="26">T22_Výnosy_soc_oblasť!$A$1:$F$44</definedName>
    <definedName name="_xlnm.Print_Area" localSheetId="27">T23_Náklady_soc_oblasť!$A$1:$F$42</definedName>
    <definedName name="_xlnm.Print_Area" localSheetId="7">'T3-Výnosy'!$A$1:$H$74</definedName>
    <definedName name="_xlnm.Print_Area" localSheetId="8">'T4-Výnosy zo školného'!$A$1:$D$20</definedName>
    <definedName name="_xlnm.Print_Area" localSheetId="9">'T5 - Analýza nákladov '!$A$1:$H$105</definedName>
    <definedName name="_xlnm.Print_Area" localSheetId="11">'T6a-Zamestnanci_a_mzdy (žen (2'!$A$1:$O$37</definedName>
    <definedName name="_xlnm.Print_Area" localSheetId="12">'T7_Doktorandi '!$A$1:$E$8</definedName>
    <definedName name="_xlnm.Print_Area" localSheetId="14">'T8a-Teh_štipendiá'!$A$1:$F$14</definedName>
    <definedName name="_xlnm.Print_Area" localSheetId="13">'T8-Soc_štipendiá'!$A$1:$F$15</definedName>
    <definedName name="_xlnm.Print_Area" localSheetId="15">'T9_ŠD_vrátane dodatkov'!$A$1:$F$21</definedName>
    <definedName name="_xlnm.Print_Area" localSheetId="2">Vysvetlivky!$A$1:$B$96</definedName>
    <definedName name="pocet_jedal" localSheetId="21">#REF!</definedName>
    <definedName name="pocet_jedal" localSheetId="9">#REF!</definedName>
    <definedName name="pocet_jedal" localSheetId="11">#REF!</definedName>
    <definedName name="pocet_jedal" localSheetId="10">#REF!</definedName>
    <definedName name="pocet_jedal" localSheetId="12">#REF!</definedName>
    <definedName name="pocet_jedal" localSheetId="14">#REF!</definedName>
    <definedName name="pocet_jedal" localSheetId="13">#REF!</definedName>
    <definedName name="pocet_jedal" localSheetId="15">#REF!</definedName>
    <definedName name="pocet_jedal">#REF!</definedName>
    <definedName name="podiel" localSheetId="21">#REF!</definedName>
    <definedName name="podiel" localSheetId="9">#REF!</definedName>
    <definedName name="podiel" localSheetId="11">#REF!</definedName>
    <definedName name="podiel" localSheetId="10">#REF!</definedName>
    <definedName name="podiel" localSheetId="12">#REF!</definedName>
    <definedName name="podiel" localSheetId="14">#REF!</definedName>
    <definedName name="podiel" localSheetId="13">#REF!</definedName>
    <definedName name="podiel" localSheetId="15">#REF!</definedName>
    <definedName name="podiel">#REF!</definedName>
    <definedName name="poistné" localSheetId="21">#REF!</definedName>
    <definedName name="poistné" localSheetId="9">#REF!</definedName>
    <definedName name="poistné" localSheetId="11">#REF!</definedName>
    <definedName name="poistné" localSheetId="10">#REF!</definedName>
    <definedName name="poistné" localSheetId="12">#REF!</definedName>
    <definedName name="poistné" localSheetId="14">#REF!</definedName>
    <definedName name="poistné" localSheetId="13">#REF!</definedName>
    <definedName name="poistné" localSheetId="15">#REF!</definedName>
    <definedName name="poistné">#REF!</definedName>
    <definedName name="Pp_DrŠ_exist" localSheetId="21">#REF!</definedName>
    <definedName name="Pp_DrŠ_exist" localSheetId="9">#REF!</definedName>
    <definedName name="Pp_DrŠ_exist" localSheetId="11">#REF!</definedName>
    <definedName name="Pp_DrŠ_exist" localSheetId="10">#REF!</definedName>
    <definedName name="Pp_DrŠ_exist" localSheetId="12">#REF!</definedName>
    <definedName name="Pp_DrŠ_exist" localSheetId="14">#REF!</definedName>
    <definedName name="Pp_DrŠ_exist" localSheetId="13">#REF!</definedName>
    <definedName name="Pp_DrŠ_exist" localSheetId="15">#REF!</definedName>
    <definedName name="Pp_DrŠ_exist">#REF!</definedName>
    <definedName name="Pp_DrŠ_noví" localSheetId="21">#REF!</definedName>
    <definedName name="Pp_DrŠ_noví" localSheetId="9">#REF!</definedName>
    <definedName name="Pp_DrŠ_noví" localSheetId="11">#REF!</definedName>
    <definedName name="Pp_DrŠ_noví" localSheetId="10">#REF!</definedName>
    <definedName name="Pp_DrŠ_noví" localSheetId="12">#REF!</definedName>
    <definedName name="Pp_DrŠ_noví" localSheetId="14">#REF!</definedName>
    <definedName name="Pp_DrŠ_noví" localSheetId="13">#REF!</definedName>
    <definedName name="Pp_DrŠ_noví" localSheetId="15">#REF!</definedName>
    <definedName name="Pp_DrŠ_noví">#REF!</definedName>
    <definedName name="Pp_DrŠ_spolu" localSheetId="21">#REF!</definedName>
    <definedName name="Pp_DrŠ_spolu" localSheetId="9">#REF!</definedName>
    <definedName name="Pp_DrŠ_spolu" localSheetId="11">#REF!</definedName>
    <definedName name="Pp_DrŠ_spolu" localSheetId="10">#REF!</definedName>
    <definedName name="Pp_DrŠ_spolu" localSheetId="12">#REF!</definedName>
    <definedName name="Pp_DrŠ_spolu" localSheetId="14">#REF!</definedName>
    <definedName name="Pp_DrŠ_spolu" localSheetId="13">#REF!</definedName>
    <definedName name="Pp_DrŠ_spolu" localSheetId="15">#REF!</definedName>
    <definedName name="Pp_DrŠ_spolu">#REF!</definedName>
    <definedName name="Pp_klinické_TaS" localSheetId="21">#REF!</definedName>
    <definedName name="Pp_klinické_TaS" localSheetId="9">#REF!</definedName>
    <definedName name="Pp_klinické_TaS" localSheetId="11">#REF!</definedName>
    <definedName name="Pp_klinické_TaS" localSheetId="10">#REF!</definedName>
    <definedName name="Pp_klinické_TaS" localSheetId="12">#REF!</definedName>
    <definedName name="Pp_klinické_TaS" localSheetId="14">#REF!</definedName>
    <definedName name="Pp_klinické_TaS" localSheetId="13">#REF!</definedName>
    <definedName name="Pp_klinické_TaS" localSheetId="15">#REF!</definedName>
    <definedName name="Pp_klinické_TaS">#REF!</definedName>
    <definedName name="Pp_klinické_TaS_rozpísaný" localSheetId="21">#REF!</definedName>
    <definedName name="Pp_klinické_TaS_rozpísaný" localSheetId="9">#REF!</definedName>
    <definedName name="Pp_klinické_TaS_rozpísaný" localSheetId="11">#REF!</definedName>
    <definedName name="Pp_klinické_TaS_rozpísaný" localSheetId="10">#REF!</definedName>
    <definedName name="Pp_klinické_TaS_rozpísaný" localSheetId="12">#REF!</definedName>
    <definedName name="Pp_klinické_TaS_rozpísaný" localSheetId="14">#REF!</definedName>
    <definedName name="Pp_klinické_TaS_rozpísaný" localSheetId="13">#REF!</definedName>
    <definedName name="Pp_klinické_TaS_rozpísaný" localSheetId="15">#REF!</definedName>
    <definedName name="Pp_klinické_TaS_rozpísaný">#REF!</definedName>
    <definedName name="Pp_Rozvoj_BD" localSheetId="21">#REF!</definedName>
    <definedName name="Pp_Rozvoj_BD" localSheetId="9">#REF!</definedName>
    <definedName name="Pp_Rozvoj_BD" localSheetId="11">#REF!</definedName>
    <definedName name="Pp_Rozvoj_BD" localSheetId="10">#REF!</definedName>
    <definedName name="Pp_Rozvoj_BD" localSheetId="12">#REF!</definedName>
    <definedName name="Pp_Rozvoj_BD" localSheetId="14">#REF!</definedName>
    <definedName name="Pp_Rozvoj_BD" localSheetId="13">#REF!</definedName>
    <definedName name="Pp_Rozvoj_BD" localSheetId="15">#REF!</definedName>
    <definedName name="Pp_Rozvoj_BD">#REF!</definedName>
    <definedName name="Pp_Soc_BD" localSheetId="21">#REF!</definedName>
    <definedName name="Pp_Soc_BD" localSheetId="9">#REF!</definedName>
    <definedName name="Pp_Soc_BD" localSheetId="11">#REF!</definedName>
    <definedName name="Pp_Soc_BD" localSheetId="10">#REF!</definedName>
    <definedName name="Pp_Soc_BD" localSheetId="12">#REF!</definedName>
    <definedName name="Pp_Soc_BD" localSheetId="14">#REF!</definedName>
    <definedName name="Pp_Soc_BD" localSheetId="13">#REF!</definedName>
    <definedName name="Pp_Soc_BD" localSheetId="15">#REF!</definedName>
    <definedName name="Pp_Soc_BD">#REF!</definedName>
    <definedName name="Pp_VaT_BD" localSheetId="21">#REF!</definedName>
    <definedName name="Pp_VaT_BD" localSheetId="9">#REF!</definedName>
    <definedName name="Pp_VaT_BD" localSheetId="11">#REF!</definedName>
    <definedName name="Pp_VaT_BD" localSheetId="10">#REF!</definedName>
    <definedName name="Pp_VaT_BD" localSheetId="12">#REF!</definedName>
    <definedName name="Pp_VaT_BD" localSheetId="14">#REF!</definedName>
    <definedName name="Pp_VaT_BD" localSheetId="13">#REF!</definedName>
    <definedName name="Pp_VaT_BD" localSheetId="15">#REF!</definedName>
    <definedName name="Pp_VaT_BD">#REF!</definedName>
    <definedName name="Pp_VaT_mzdy" localSheetId="21">#REF!</definedName>
    <definedName name="Pp_VaT_mzdy" localSheetId="9">#REF!</definedName>
    <definedName name="Pp_VaT_mzdy" localSheetId="11">#REF!</definedName>
    <definedName name="Pp_VaT_mzdy" localSheetId="10">#REF!</definedName>
    <definedName name="Pp_VaT_mzdy" localSheetId="12">#REF!</definedName>
    <definedName name="Pp_VaT_mzdy" localSheetId="14">#REF!</definedName>
    <definedName name="Pp_VaT_mzdy" localSheetId="13">#REF!</definedName>
    <definedName name="Pp_VaT_mzdy" localSheetId="15">#REF!</definedName>
    <definedName name="Pp_VaT_mzdy">#REF!</definedName>
    <definedName name="Pp_VaT_mzdy_rezerva" localSheetId="21">#REF!</definedName>
    <definedName name="Pp_VaT_mzdy_rezerva" localSheetId="9">#REF!</definedName>
    <definedName name="Pp_VaT_mzdy_rezerva" localSheetId="11">#REF!</definedName>
    <definedName name="Pp_VaT_mzdy_rezerva" localSheetId="10">#REF!</definedName>
    <definedName name="Pp_VaT_mzdy_rezerva" localSheetId="12">#REF!</definedName>
    <definedName name="Pp_VaT_mzdy_rezerva" localSheetId="14">#REF!</definedName>
    <definedName name="Pp_VaT_mzdy_rezerva" localSheetId="13">#REF!</definedName>
    <definedName name="Pp_VaT_mzdy_rezerva" localSheetId="15">#REF!</definedName>
    <definedName name="Pp_VaT_mzdy_rezerva">#REF!</definedName>
    <definedName name="Pp_VaT_mzdy_zac_roka" localSheetId="21">#REF!</definedName>
    <definedName name="Pp_VaT_mzdy_zac_roka" localSheetId="9">#REF!</definedName>
    <definedName name="Pp_VaT_mzdy_zac_roka" localSheetId="11">#REF!</definedName>
    <definedName name="Pp_VaT_mzdy_zac_roka" localSheetId="10">#REF!</definedName>
    <definedName name="Pp_VaT_mzdy_zac_roka" localSheetId="12">#REF!</definedName>
    <definedName name="Pp_VaT_mzdy_zac_roka" localSheetId="14">#REF!</definedName>
    <definedName name="Pp_VaT_mzdy_zac_roka" localSheetId="13">#REF!</definedName>
    <definedName name="Pp_VaT_mzdy_zac_roka" localSheetId="15">#REF!</definedName>
    <definedName name="Pp_VaT_mzdy_zac_roka">#REF!</definedName>
    <definedName name="Pp_Vzdel_BD" localSheetId="21">#REF!</definedName>
    <definedName name="Pp_Vzdel_BD" localSheetId="9">#REF!</definedName>
    <definedName name="Pp_Vzdel_BD" localSheetId="11">#REF!</definedName>
    <definedName name="Pp_Vzdel_BD" localSheetId="10">#REF!</definedName>
    <definedName name="Pp_Vzdel_BD" localSheetId="12">#REF!</definedName>
    <definedName name="Pp_Vzdel_BD" localSheetId="14">#REF!</definedName>
    <definedName name="Pp_Vzdel_BD" localSheetId="13">#REF!</definedName>
    <definedName name="Pp_Vzdel_BD" localSheetId="15">#REF!</definedName>
    <definedName name="Pp_Vzdel_BD">#REF!</definedName>
    <definedName name="Pp_Vzdel_mzdy" localSheetId="21">#REF!</definedName>
    <definedName name="Pp_Vzdel_mzdy" localSheetId="9">#REF!</definedName>
    <definedName name="Pp_Vzdel_mzdy" localSheetId="11">#REF!</definedName>
    <definedName name="Pp_Vzdel_mzdy" localSheetId="10">#REF!</definedName>
    <definedName name="Pp_Vzdel_mzdy" localSheetId="12">#REF!</definedName>
    <definedName name="Pp_Vzdel_mzdy" localSheetId="14">#REF!</definedName>
    <definedName name="Pp_Vzdel_mzdy" localSheetId="13">#REF!</definedName>
    <definedName name="Pp_Vzdel_mzdy" localSheetId="15">#REF!</definedName>
    <definedName name="Pp_Vzdel_mzdy">#REF!</definedName>
    <definedName name="Pp_Vzdel_mzdy_kontr" localSheetId="21">#REF!</definedName>
    <definedName name="Pp_Vzdel_mzdy_kontr" localSheetId="9">#REF!</definedName>
    <definedName name="Pp_Vzdel_mzdy_kontr" localSheetId="11">#REF!</definedName>
    <definedName name="Pp_Vzdel_mzdy_kontr" localSheetId="10">#REF!</definedName>
    <definedName name="Pp_Vzdel_mzdy_kontr" localSheetId="12">#REF!</definedName>
    <definedName name="Pp_Vzdel_mzdy_kontr" localSheetId="14">#REF!</definedName>
    <definedName name="Pp_Vzdel_mzdy_kontr" localSheetId="13">#REF!</definedName>
    <definedName name="Pp_Vzdel_mzdy_kontr" localSheetId="15">#REF!</definedName>
    <definedName name="Pp_Vzdel_mzdy_kontr">#REF!</definedName>
    <definedName name="Pp_Vzdel_mzdy_na_prer_modif" localSheetId="21">#REF!</definedName>
    <definedName name="Pp_Vzdel_mzdy_na_prer_modif" localSheetId="9">#REF!</definedName>
    <definedName name="Pp_Vzdel_mzdy_na_prer_modif" localSheetId="11">#REF!</definedName>
    <definedName name="Pp_Vzdel_mzdy_na_prer_modif" localSheetId="10">#REF!</definedName>
    <definedName name="Pp_Vzdel_mzdy_na_prer_modif" localSheetId="12">#REF!</definedName>
    <definedName name="Pp_Vzdel_mzdy_na_prer_modif" localSheetId="14">#REF!</definedName>
    <definedName name="Pp_Vzdel_mzdy_na_prer_modif" localSheetId="13">#REF!</definedName>
    <definedName name="Pp_Vzdel_mzdy_na_prer_modif" localSheetId="15">#REF!</definedName>
    <definedName name="Pp_Vzdel_mzdy_na_prer_modif">#REF!</definedName>
    <definedName name="Pp_Vzdel_mzdy_na_prer_nemodif" localSheetId="21">#REF!</definedName>
    <definedName name="Pp_Vzdel_mzdy_na_prer_nemodif" localSheetId="9">#REF!</definedName>
    <definedName name="Pp_Vzdel_mzdy_na_prer_nemodif" localSheetId="11">#REF!</definedName>
    <definedName name="Pp_Vzdel_mzdy_na_prer_nemodif" localSheetId="10">#REF!</definedName>
    <definedName name="Pp_Vzdel_mzdy_na_prer_nemodif" localSheetId="12">#REF!</definedName>
    <definedName name="Pp_Vzdel_mzdy_na_prer_nemodif" localSheetId="14">#REF!</definedName>
    <definedName name="Pp_Vzdel_mzdy_na_prer_nemodif" localSheetId="13">#REF!</definedName>
    <definedName name="Pp_Vzdel_mzdy_na_prer_nemodif" localSheetId="15">#REF!</definedName>
    <definedName name="Pp_Vzdel_mzdy_na_prer_nemodif">#REF!</definedName>
    <definedName name="Pp_Vzdel_mzdy_prevádz" localSheetId="21">#REF!</definedName>
    <definedName name="Pp_Vzdel_mzdy_prevádz" localSheetId="9">#REF!</definedName>
    <definedName name="Pp_Vzdel_mzdy_prevádz" localSheetId="11">#REF!</definedName>
    <definedName name="Pp_Vzdel_mzdy_prevádz" localSheetId="10">#REF!</definedName>
    <definedName name="Pp_Vzdel_mzdy_prevádz" localSheetId="12">#REF!</definedName>
    <definedName name="Pp_Vzdel_mzdy_prevádz" localSheetId="14">#REF!</definedName>
    <definedName name="Pp_Vzdel_mzdy_prevádz" localSheetId="13">#REF!</definedName>
    <definedName name="Pp_Vzdel_mzdy_prevádz" localSheetId="15">#REF!</definedName>
    <definedName name="Pp_Vzdel_mzdy_prevádz">#REF!</definedName>
    <definedName name="Pp_Vzdel_mzdy_rezerva" localSheetId="21">#REF!</definedName>
    <definedName name="Pp_Vzdel_mzdy_rezerva" localSheetId="9">#REF!</definedName>
    <definedName name="Pp_Vzdel_mzdy_rezerva" localSheetId="11">#REF!</definedName>
    <definedName name="Pp_Vzdel_mzdy_rezerva" localSheetId="10">#REF!</definedName>
    <definedName name="Pp_Vzdel_mzdy_rezerva" localSheetId="12">#REF!</definedName>
    <definedName name="Pp_Vzdel_mzdy_rezerva" localSheetId="14">#REF!</definedName>
    <definedName name="Pp_Vzdel_mzdy_rezerva" localSheetId="13">#REF!</definedName>
    <definedName name="Pp_Vzdel_mzdy_rezerva" localSheetId="15">#REF!</definedName>
    <definedName name="Pp_Vzdel_mzdy_rezerva">#REF!</definedName>
    <definedName name="Pp_Vzdel_mzdy_spec" localSheetId="21">#REF!</definedName>
    <definedName name="Pp_Vzdel_mzdy_spec" localSheetId="9">#REF!</definedName>
    <definedName name="Pp_Vzdel_mzdy_spec" localSheetId="11">#REF!</definedName>
    <definedName name="Pp_Vzdel_mzdy_spec" localSheetId="10">#REF!</definedName>
    <definedName name="Pp_Vzdel_mzdy_spec" localSheetId="12">#REF!</definedName>
    <definedName name="Pp_Vzdel_mzdy_spec" localSheetId="14">#REF!</definedName>
    <definedName name="Pp_Vzdel_mzdy_spec" localSheetId="13">#REF!</definedName>
    <definedName name="Pp_Vzdel_mzdy_spec" localSheetId="15">#REF!</definedName>
    <definedName name="Pp_Vzdel_mzdy_spec">#REF!</definedName>
    <definedName name="Pp_Vzdel_mzdy_výkon" localSheetId="21">#REF!</definedName>
    <definedName name="Pp_Vzdel_mzdy_výkon" localSheetId="9">#REF!</definedName>
    <definedName name="Pp_Vzdel_mzdy_výkon" localSheetId="11">#REF!</definedName>
    <definedName name="Pp_Vzdel_mzdy_výkon" localSheetId="10">#REF!</definedName>
    <definedName name="Pp_Vzdel_mzdy_výkon" localSheetId="12">#REF!</definedName>
    <definedName name="Pp_Vzdel_mzdy_výkon" localSheetId="14">#REF!</definedName>
    <definedName name="Pp_Vzdel_mzdy_výkon" localSheetId="13">#REF!</definedName>
    <definedName name="Pp_Vzdel_mzdy_výkon" localSheetId="15">#REF!</definedName>
    <definedName name="Pp_Vzdel_mzdy_výkon">#REF!</definedName>
    <definedName name="Pp_Vzdel_mzdy_výkon_PV" localSheetId="21">#REF!</definedName>
    <definedName name="Pp_Vzdel_mzdy_výkon_PV" localSheetId="9">#REF!</definedName>
    <definedName name="Pp_Vzdel_mzdy_výkon_PV" localSheetId="11">#REF!</definedName>
    <definedName name="Pp_Vzdel_mzdy_výkon_PV" localSheetId="10">#REF!</definedName>
    <definedName name="Pp_Vzdel_mzdy_výkon_PV" localSheetId="12">#REF!</definedName>
    <definedName name="Pp_Vzdel_mzdy_výkon_PV" localSheetId="14">#REF!</definedName>
    <definedName name="Pp_Vzdel_mzdy_výkon_PV" localSheetId="13">#REF!</definedName>
    <definedName name="Pp_Vzdel_mzdy_výkon_PV" localSheetId="15">#REF!</definedName>
    <definedName name="Pp_Vzdel_mzdy_výkon_PV">#REF!</definedName>
    <definedName name="Pp_Vzdel_mzdy_výkon_PV_bez" localSheetId="21">#REF!</definedName>
    <definedName name="Pp_Vzdel_mzdy_výkon_PV_bez" localSheetId="9">#REF!</definedName>
    <definedName name="Pp_Vzdel_mzdy_výkon_PV_bez" localSheetId="11">#REF!</definedName>
    <definedName name="Pp_Vzdel_mzdy_výkon_PV_bez" localSheetId="10">#REF!</definedName>
    <definedName name="Pp_Vzdel_mzdy_výkon_PV_bez" localSheetId="12">#REF!</definedName>
    <definedName name="Pp_Vzdel_mzdy_výkon_PV_bez" localSheetId="14">#REF!</definedName>
    <definedName name="Pp_Vzdel_mzdy_výkon_PV_bez" localSheetId="13">#REF!</definedName>
    <definedName name="Pp_Vzdel_mzdy_výkon_PV_bez" localSheetId="15">#REF!</definedName>
    <definedName name="Pp_Vzdel_mzdy_výkon_PV_bez">#REF!</definedName>
    <definedName name="Pp_Vzdel_mzdy_výkon_PV_um" localSheetId="21">#REF!</definedName>
    <definedName name="Pp_Vzdel_mzdy_výkon_PV_um" localSheetId="9">#REF!</definedName>
    <definedName name="Pp_Vzdel_mzdy_výkon_PV_um" localSheetId="11">#REF!</definedName>
    <definedName name="Pp_Vzdel_mzdy_výkon_PV_um" localSheetId="10">#REF!</definedName>
    <definedName name="Pp_Vzdel_mzdy_výkon_PV_um" localSheetId="12">#REF!</definedName>
    <definedName name="Pp_Vzdel_mzdy_výkon_PV_um" localSheetId="14">#REF!</definedName>
    <definedName name="Pp_Vzdel_mzdy_výkon_PV_um" localSheetId="13">#REF!</definedName>
    <definedName name="Pp_Vzdel_mzdy_výkon_PV_um" localSheetId="15">#REF!</definedName>
    <definedName name="Pp_Vzdel_mzdy_výkon_PV_um">#REF!</definedName>
    <definedName name="Pp_Vzdel_mzdy_výkon_VV" localSheetId="21">#REF!</definedName>
    <definedName name="Pp_Vzdel_mzdy_výkon_VV" localSheetId="9">#REF!</definedName>
    <definedName name="Pp_Vzdel_mzdy_výkon_VV" localSheetId="11">#REF!</definedName>
    <definedName name="Pp_Vzdel_mzdy_výkon_VV" localSheetId="10">#REF!</definedName>
    <definedName name="Pp_Vzdel_mzdy_výkon_VV" localSheetId="12">#REF!</definedName>
    <definedName name="Pp_Vzdel_mzdy_výkon_VV" localSheetId="14">#REF!</definedName>
    <definedName name="Pp_Vzdel_mzdy_výkon_VV" localSheetId="13">#REF!</definedName>
    <definedName name="Pp_Vzdel_mzdy_výkon_VV" localSheetId="15">#REF!</definedName>
    <definedName name="Pp_Vzdel_mzdy_výkon_VV">#REF!</definedName>
    <definedName name="Pp_Vzdel_mzdy_výkon_VV_bez" localSheetId="21">#REF!</definedName>
    <definedName name="Pp_Vzdel_mzdy_výkon_VV_bez" localSheetId="9">#REF!</definedName>
    <definedName name="Pp_Vzdel_mzdy_výkon_VV_bez" localSheetId="11">#REF!</definedName>
    <definedName name="Pp_Vzdel_mzdy_výkon_VV_bez" localSheetId="10">#REF!</definedName>
    <definedName name="Pp_Vzdel_mzdy_výkon_VV_bez" localSheetId="12">#REF!</definedName>
    <definedName name="Pp_Vzdel_mzdy_výkon_VV_bez" localSheetId="14">#REF!</definedName>
    <definedName name="Pp_Vzdel_mzdy_výkon_VV_bez" localSheetId="13">#REF!</definedName>
    <definedName name="Pp_Vzdel_mzdy_výkon_VV_bez" localSheetId="15">#REF!</definedName>
    <definedName name="Pp_Vzdel_mzdy_výkon_VV_bez">#REF!</definedName>
    <definedName name="Pp_Vzdel_mzdy_výkon_VV_um" localSheetId="21">#REF!</definedName>
    <definedName name="Pp_Vzdel_mzdy_výkon_VV_um" localSheetId="9">#REF!</definedName>
    <definedName name="Pp_Vzdel_mzdy_výkon_VV_um" localSheetId="11">#REF!</definedName>
    <definedName name="Pp_Vzdel_mzdy_výkon_VV_um" localSheetId="10">#REF!</definedName>
    <definedName name="Pp_Vzdel_mzdy_výkon_VV_um" localSheetId="12">#REF!</definedName>
    <definedName name="Pp_Vzdel_mzdy_výkon_VV_um" localSheetId="14">#REF!</definedName>
    <definedName name="Pp_Vzdel_mzdy_výkon_VV_um" localSheetId="13">#REF!</definedName>
    <definedName name="Pp_Vzdel_mzdy_výkon_VV_um" localSheetId="15">#REF!</definedName>
    <definedName name="Pp_Vzdel_mzdy_výkon_VV_um">#REF!</definedName>
    <definedName name="Pp_Vzdel_spec_prax" localSheetId="21">#REF!</definedName>
    <definedName name="Pp_Vzdel_spec_prax" localSheetId="9">#REF!</definedName>
    <definedName name="Pp_Vzdel_spec_prax" localSheetId="11">#REF!</definedName>
    <definedName name="Pp_Vzdel_spec_prax" localSheetId="10">#REF!</definedName>
    <definedName name="Pp_Vzdel_spec_prax" localSheetId="12">#REF!</definedName>
    <definedName name="Pp_Vzdel_spec_prax" localSheetId="14">#REF!</definedName>
    <definedName name="Pp_Vzdel_spec_prax" localSheetId="13">#REF!</definedName>
    <definedName name="Pp_Vzdel_spec_prax" localSheetId="15">#REF!</definedName>
    <definedName name="Pp_Vzdel_spec_prax">#REF!</definedName>
    <definedName name="Pp_Vzdel_TaS" localSheetId="21">#REF!</definedName>
    <definedName name="Pp_Vzdel_TaS" localSheetId="9">#REF!</definedName>
    <definedName name="Pp_Vzdel_TaS" localSheetId="11">#REF!</definedName>
    <definedName name="Pp_Vzdel_TaS" localSheetId="10">#REF!</definedName>
    <definedName name="Pp_Vzdel_TaS" localSheetId="12">#REF!</definedName>
    <definedName name="Pp_Vzdel_TaS" localSheetId="14">#REF!</definedName>
    <definedName name="Pp_Vzdel_TaS" localSheetId="13">#REF!</definedName>
    <definedName name="Pp_Vzdel_TaS" localSheetId="15">#REF!</definedName>
    <definedName name="Pp_Vzdel_TaS">#REF!</definedName>
    <definedName name="Pp_Vzdel_TaS_rezerva" localSheetId="21">#REF!</definedName>
    <definedName name="Pp_Vzdel_TaS_rezerva" localSheetId="9">#REF!</definedName>
    <definedName name="Pp_Vzdel_TaS_rezerva" localSheetId="11">#REF!</definedName>
    <definedName name="Pp_Vzdel_TaS_rezerva" localSheetId="10">#REF!</definedName>
    <definedName name="Pp_Vzdel_TaS_rezerva" localSheetId="12">#REF!</definedName>
    <definedName name="Pp_Vzdel_TaS_rezerva" localSheetId="14">#REF!</definedName>
    <definedName name="Pp_Vzdel_TaS_rezerva" localSheetId="13">#REF!</definedName>
    <definedName name="Pp_Vzdel_TaS_rezerva" localSheetId="15">#REF!</definedName>
    <definedName name="Pp_Vzdel_TaS_rezerva">#REF!</definedName>
    <definedName name="Pp_Vzdel_TaS_spec" localSheetId="21">#REF!</definedName>
    <definedName name="Pp_Vzdel_TaS_spec" localSheetId="9">#REF!</definedName>
    <definedName name="Pp_Vzdel_TaS_spec" localSheetId="11">#REF!</definedName>
    <definedName name="Pp_Vzdel_TaS_spec" localSheetId="10">#REF!</definedName>
    <definedName name="Pp_Vzdel_TaS_spec" localSheetId="12">#REF!</definedName>
    <definedName name="Pp_Vzdel_TaS_spec" localSheetId="14">#REF!</definedName>
    <definedName name="Pp_Vzdel_TaS_spec" localSheetId="13">#REF!</definedName>
    <definedName name="Pp_Vzdel_TaS_spec" localSheetId="15">#REF!</definedName>
    <definedName name="Pp_Vzdel_TaS_spec">#REF!</definedName>
    <definedName name="Pp_Vzdel_TaS_stav" localSheetId="21">#REF!</definedName>
    <definedName name="Pp_Vzdel_TaS_stav" localSheetId="9">#REF!</definedName>
    <definedName name="Pp_Vzdel_TaS_stav" localSheetId="11">#REF!</definedName>
    <definedName name="Pp_Vzdel_TaS_stav" localSheetId="10">#REF!</definedName>
    <definedName name="Pp_Vzdel_TaS_stav" localSheetId="12">#REF!</definedName>
    <definedName name="Pp_Vzdel_TaS_stav" localSheetId="14">#REF!</definedName>
    <definedName name="Pp_Vzdel_TaS_stav" localSheetId="13">#REF!</definedName>
    <definedName name="Pp_Vzdel_TaS_stav" localSheetId="15">#REF!</definedName>
    <definedName name="Pp_Vzdel_TaS_stav">#REF!</definedName>
    <definedName name="Pp_Vzdel_TaS_výkon" localSheetId="21">#REF!</definedName>
    <definedName name="Pp_Vzdel_TaS_výkon" localSheetId="9">#REF!</definedName>
    <definedName name="Pp_Vzdel_TaS_výkon" localSheetId="11">#REF!</definedName>
    <definedName name="Pp_Vzdel_TaS_výkon" localSheetId="10">#REF!</definedName>
    <definedName name="Pp_Vzdel_TaS_výkon" localSheetId="12">#REF!</definedName>
    <definedName name="Pp_Vzdel_TaS_výkon" localSheetId="14">#REF!</definedName>
    <definedName name="Pp_Vzdel_TaS_výkon" localSheetId="13">#REF!</definedName>
    <definedName name="Pp_Vzdel_TaS_výkon" localSheetId="15">#REF!</definedName>
    <definedName name="Pp_Vzdel_TaS_výkon">#REF!</definedName>
    <definedName name="Pp_Vzdel_TaS_výkon_PPŠ" localSheetId="21">#REF!</definedName>
    <definedName name="Pp_Vzdel_TaS_výkon_PPŠ" localSheetId="9">#REF!</definedName>
    <definedName name="Pp_Vzdel_TaS_výkon_PPŠ" localSheetId="11">#REF!</definedName>
    <definedName name="Pp_Vzdel_TaS_výkon_PPŠ" localSheetId="10">#REF!</definedName>
    <definedName name="Pp_Vzdel_TaS_výkon_PPŠ" localSheetId="12">#REF!</definedName>
    <definedName name="Pp_Vzdel_TaS_výkon_PPŠ" localSheetId="14">#REF!</definedName>
    <definedName name="Pp_Vzdel_TaS_výkon_PPŠ" localSheetId="13">#REF!</definedName>
    <definedName name="Pp_Vzdel_TaS_výkon_PPŠ" localSheetId="15">#REF!</definedName>
    <definedName name="Pp_Vzdel_TaS_výkon_PPŠ">#REF!</definedName>
    <definedName name="Pp_Vzdel_TaS_výkon_PPŠ_a_zákl" localSheetId="21">#REF!</definedName>
    <definedName name="Pp_Vzdel_TaS_výkon_PPŠ_a_zákl" localSheetId="9">#REF!</definedName>
    <definedName name="Pp_Vzdel_TaS_výkon_PPŠ_a_zákl" localSheetId="11">#REF!</definedName>
    <definedName name="Pp_Vzdel_TaS_výkon_PPŠ_a_zákl" localSheetId="10">#REF!</definedName>
    <definedName name="Pp_Vzdel_TaS_výkon_PPŠ_a_zákl" localSheetId="12">#REF!</definedName>
    <definedName name="Pp_Vzdel_TaS_výkon_PPŠ_a_zákl" localSheetId="14">#REF!</definedName>
    <definedName name="Pp_Vzdel_TaS_výkon_PPŠ_a_zákl" localSheetId="13">#REF!</definedName>
    <definedName name="Pp_Vzdel_TaS_výkon_PPŠ_a_zákl" localSheetId="15">#REF!</definedName>
    <definedName name="Pp_Vzdel_TaS_výkon_PPŠ_a_zákl">#REF!</definedName>
    <definedName name="Pp_Vzdel_TaS_výkon_PPŠ_KEN" localSheetId="21">#REF!</definedName>
    <definedName name="Pp_Vzdel_TaS_výkon_PPŠ_KEN" localSheetId="9">#REF!</definedName>
    <definedName name="Pp_Vzdel_TaS_výkon_PPŠ_KEN" localSheetId="11">#REF!</definedName>
    <definedName name="Pp_Vzdel_TaS_výkon_PPŠ_KEN" localSheetId="10">#REF!</definedName>
    <definedName name="Pp_Vzdel_TaS_výkon_PPŠ_KEN" localSheetId="12">#REF!</definedName>
    <definedName name="Pp_Vzdel_TaS_výkon_PPŠ_KEN" localSheetId="14">#REF!</definedName>
    <definedName name="Pp_Vzdel_TaS_výkon_PPŠ_KEN" localSheetId="13">#REF!</definedName>
    <definedName name="Pp_Vzdel_TaS_výkon_PPŠ_KEN" localSheetId="15">#REF!</definedName>
    <definedName name="Pp_Vzdel_TaS_výkon_PPŠ_KEN">#REF!</definedName>
    <definedName name="Pp_Vzdel_TaS_zahr_granty" localSheetId="21">#REF!</definedName>
    <definedName name="Pp_Vzdel_TaS_zahr_granty" localSheetId="9">#REF!</definedName>
    <definedName name="Pp_Vzdel_TaS_zahr_granty" localSheetId="11">#REF!</definedName>
    <definedName name="Pp_Vzdel_TaS_zahr_granty" localSheetId="10">#REF!</definedName>
    <definedName name="Pp_Vzdel_TaS_zahr_granty" localSheetId="12">#REF!</definedName>
    <definedName name="Pp_Vzdel_TaS_zahr_granty" localSheetId="14">#REF!</definedName>
    <definedName name="Pp_Vzdel_TaS_zahr_granty" localSheetId="13">#REF!</definedName>
    <definedName name="Pp_Vzdel_TaS_zahr_granty" localSheetId="15">#REF!</definedName>
    <definedName name="Pp_Vzdel_TaS_zahr_granty">#REF!</definedName>
    <definedName name="Pp_Vzdel_TaS_zákl" localSheetId="21">#REF!</definedName>
    <definedName name="Pp_Vzdel_TaS_zákl" localSheetId="9">#REF!</definedName>
    <definedName name="Pp_Vzdel_TaS_zákl" localSheetId="11">#REF!</definedName>
    <definedName name="Pp_Vzdel_TaS_zákl" localSheetId="10">#REF!</definedName>
    <definedName name="Pp_Vzdel_TaS_zákl" localSheetId="12">#REF!</definedName>
    <definedName name="Pp_Vzdel_TaS_zákl" localSheetId="14">#REF!</definedName>
    <definedName name="Pp_Vzdel_TaS_zákl" localSheetId="13">#REF!</definedName>
    <definedName name="Pp_Vzdel_TaS_zákl" localSheetId="15">#REF!</definedName>
    <definedName name="Pp_Vzdel_TaS_zákl">#REF!</definedName>
    <definedName name="Pr_AV_BD" localSheetId="21">#REF!</definedName>
    <definedName name="Pr_AV_BD" localSheetId="9">#REF!</definedName>
    <definedName name="Pr_AV_BD" localSheetId="11">#REF!</definedName>
    <definedName name="Pr_AV_BD" localSheetId="10">#REF!</definedName>
    <definedName name="Pr_AV_BD" localSheetId="12">#REF!</definedName>
    <definedName name="Pr_AV_BD" localSheetId="14">#REF!</definedName>
    <definedName name="Pr_AV_BD" localSheetId="13">#REF!</definedName>
    <definedName name="Pr_AV_BD" localSheetId="15">#REF!</definedName>
    <definedName name="Pr_AV_BD">#REF!</definedName>
    <definedName name="Pr_IV_BD" localSheetId="21">#REF!</definedName>
    <definedName name="Pr_IV_BD" localSheetId="9">#REF!</definedName>
    <definedName name="Pr_IV_BD" localSheetId="11">#REF!</definedName>
    <definedName name="Pr_IV_BD" localSheetId="10">#REF!</definedName>
    <definedName name="Pr_IV_BD" localSheetId="12">#REF!</definedName>
    <definedName name="Pr_IV_BD" localSheetId="14">#REF!</definedName>
    <definedName name="Pr_IV_BD" localSheetId="13">#REF!</definedName>
    <definedName name="Pr_IV_BD" localSheetId="15">#REF!</definedName>
    <definedName name="Pr_IV_BD">#REF!</definedName>
    <definedName name="Pr_IV_KV" localSheetId="21">#REF!</definedName>
    <definedName name="Pr_IV_KV" localSheetId="9">#REF!</definedName>
    <definedName name="Pr_IV_KV" localSheetId="11">#REF!</definedName>
    <definedName name="Pr_IV_KV" localSheetId="10">#REF!</definedName>
    <definedName name="Pr_IV_KV" localSheetId="12">#REF!</definedName>
    <definedName name="Pr_IV_KV" localSheetId="14">#REF!</definedName>
    <definedName name="Pr_IV_KV" localSheetId="13">#REF!</definedName>
    <definedName name="Pr_IV_KV" localSheetId="15">#REF!</definedName>
    <definedName name="Pr_IV_KV">#REF!</definedName>
    <definedName name="Pr_IV_KV_rezerva" localSheetId="21">#REF!</definedName>
    <definedName name="Pr_IV_KV_rezerva" localSheetId="9">#REF!</definedName>
    <definedName name="Pr_IV_KV_rezerva" localSheetId="11">#REF!</definedName>
    <definedName name="Pr_IV_KV_rezerva" localSheetId="10">#REF!</definedName>
    <definedName name="Pr_IV_KV_rezerva" localSheetId="12">#REF!</definedName>
    <definedName name="Pr_IV_KV_rezerva" localSheetId="14">#REF!</definedName>
    <definedName name="Pr_IV_KV_rezerva" localSheetId="13">#REF!</definedName>
    <definedName name="Pr_IV_KV_rezerva" localSheetId="15">#REF!</definedName>
    <definedName name="Pr_IV_KV_rezerva">#REF!</definedName>
    <definedName name="Pr_KEGA_BD" localSheetId="21">#REF!</definedName>
    <definedName name="Pr_KEGA_BD" localSheetId="9">#REF!</definedName>
    <definedName name="Pr_KEGA_BD" localSheetId="11">#REF!</definedName>
    <definedName name="Pr_KEGA_BD" localSheetId="10">#REF!</definedName>
    <definedName name="Pr_KEGA_BD" localSheetId="12">#REF!</definedName>
    <definedName name="Pr_KEGA_BD" localSheetId="14">#REF!</definedName>
    <definedName name="Pr_KEGA_BD" localSheetId="13">#REF!</definedName>
    <definedName name="Pr_KEGA_BD" localSheetId="15">#REF!</definedName>
    <definedName name="Pr_KEGA_BD">#REF!</definedName>
    <definedName name="Pr_klinické" localSheetId="21">#REF!</definedName>
    <definedName name="Pr_klinické" localSheetId="9">#REF!</definedName>
    <definedName name="Pr_klinické" localSheetId="11">#REF!</definedName>
    <definedName name="Pr_klinické" localSheetId="10">#REF!</definedName>
    <definedName name="Pr_klinické" localSheetId="12">#REF!</definedName>
    <definedName name="Pr_klinické" localSheetId="14">#REF!</definedName>
    <definedName name="Pr_klinické" localSheetId="13">#REF!</definedName>
    <definedName name="Pr_klinické" localSheetId="15">#REF!</definedName>
    <definedName name="Pr_klinické">#REF!</definedName>
    <definedName name="Pr_KŠ" localSheetId="21">#REF!</definedName>
    <definedName name="Pr_KŠ" localSheetId="9">#REF!</definedName>
    <definedName name="Pr_KŠ" localSheetId="11">#REF!</definedName>
    <definedName name="Pr_KŠ" localSheetId="10">#REF!</definedName>
    <definedName name="Pr_KŠ" localSheetId="12">#REF!</definedName>
    <definedName name="Pr_KŠ" localSheetId="14">#REF!</definedName>
    <definedName name="Pr_KŠ" localSheetId="13">#REF!</definedName>
    <definedName name="Pr_KŠ" localSheetId="15">#REF!</definedName>
    <definedName name="Pr_KŠ">#REF!</definedName>
    <definedName name="Pr_motštip_BD" localSheetId="21">#REF!</definedName>
    <definedName name="Pr_motštip_BD" localSheetId="9">#REF!</definedName>
    <definedName name="Pr_motštip_BD" localSheetId="11">#REF!</definedName>
    <definedName name="Pr_motštip_BD" localSheetId="10">#REF!</definedName>
    <definedName name="Pr_motštip_BD" localSheetId="12">#REF!</definedName>
    <definedName name="Pr_motštip_BD" localSheetId="14">#REF!</definedName>
    <definedName name="Pr_motštip_BD" localSheetId="13">#REF!</definedName>
    <definedName name="Pr_motštip_BD" localSheetId="15">#REF!</definedName>
    <definedName name="Pr_motštip_BD">#REF!</definedName>
    <definedName name="Pr_MVTS_BD" localSheetId="21">#REF!</definedName>
    <definedName name="Pr_MVTS_BD" localSheetId="9">#REF!</definedName>
    <definedName name="Pr_MVTS_BD" localSheetId="11">#REF!</definedName>
    <definedName name="Pr_MVTS_BD" localSheetId="10">#REF!</definedName>
    <definedName name="Pr_MVTS_BD" localSheetId="12">#REF!</definedName>
    <definedName name="Pr_MVTS_BD" localSheetId="14">#REF!</definedName>
    <definedName name="Pr_MVTS_BD" localSheetId="13">#REF!</definedName>
    <definedName name="Pr_MVTS_BD" localSheetId="15">#REF!</definedName>
    <definedName name="Pr_MVTS_BD">#REF!</definedName>
    <definedName name="Pr_socštip_BD" localSheetId="21">#REF!</definedName>
    <definedName name="Pr_socštip_BD" localSheetId="9">#REF!</definedName>
    <definedName name="Pr_socštip_BD" localSheetId="11">#REF!</definedName>
    <definedName name="Pr_socštip_BD" localSheetId="10">#REF!</definedName>
    <definedName name="Pr_socštip_BD" localSheetId="12">#REF!</definedName>
    <definedName name="Pr_socštip_BD" localSheetId="14">#REF!</definedName>
    <definedName name="Pr_socštip_BD" localSheetId="13">#REF!</definedName>
    <definedName name="Pr_socštip_BD" localSheetId="15">#REF!</definedName>
    <definedName name="Pr_socštip_BD">#REF!</definedName>
    <definedName name="Pr_ŠD" localSheetId="21">#REF!</definedName>
    <definedName name="Pr_ŠD" localSheetId="9">#REF!</definedName>
    <definedName name="Pr_ŠD" localSheetId="11">#REF!</definedName>
    <definedName name="Pr_ŠD" localSheetId="10">#REF!</definedName>
    <definedName name="Pr_ŠD" localSheetId="12">#REF!</definedName>
    <definedName name="Pr_ŠD" localSheetId="14">#REF!</definedName>
    <definedName name="Pr_ŠD" localSheetId="13">#REF!</definedName>
    <definedName name="Pr_ŠD" localSheetId="15">#REF!</definedName>
    <definedName name="Pr_ŠD">#REF!</definedName>
    <definedName name="Pr_ŠDaJKŠPC_BD" localSheetId="21">#REF!</definedName>
    <definedName name="Pr_ŠDaJKŠPC_BD" localSheetId="9">#REF!</definedName>
    <definedName name="Pr_ŠDaJKŠPC_BD" localSheetId="11">#REF!</definedName>
    <definedName name="Pr_ŠDaJKŠPC_BD" localSheetId="10">#REF!</definedName>
    <definedName name="Pr_ŠDaJKŠPC_BD" localSheetId="12">#REF!</definedName>
    <definedName name="Pr_ŠDaJKŠPC_BD" localSheetId="14">#REF!</definedName>
    <definedName name="Pr_ŠDaJKŠPC_BD" localSheetId="13">#REF!</definedName>
    <definedName name="Pr_ŠDaJKŠPC_BD" localSheetId="15">#REF!</definedName>
    <definedName name="Pr_ŠDaJKŠPC_BD">#REF!</definedName>
    <definedName name="Pr_VaT_KV_zac_roka" localSheetId="21">#REF!</definedName>
    <definedName name="Pr_VaT_KV_zac_roka" localSheetId="9">#REF!</definedName>
    <definedName name="Pr_VaT_KV_zac_roka" localSheetId="11">#REF!</definedName>
    <definedName name="Pr_VaT_KV_zac_roka" localSheetId="10">#REF!</definedName>
    <definedName name="Pr_VaT_KV_zac_roka" localSheetId="12">#REF!</definedName>
    <definedName name="Pr_VaT_KV_zac_roka" localSheetId="14">#REF!</definedName>
    <definedName name="Pr_VaT_KV_zac_roka" localSheetId="13">#REF!</definedName>
    <definedName name="Pr_VaT_KV_zac_roka" localSheetId="15">#REF!</definedName>
    <definedName name="Pr_VaT_KV_zac_roka">#REF!</definedName>
    <definedName name="Pr_VaT_TaS" localSheetId="21">#REF!</definedName>
    <definedName name="Pr_VaT_TaS" localSheetId="9">#REF!</definedName>
    <definedName name="Pr_VaT_TaS" localSheetId="11">#REF!</definedName>
    <definedName name="Pr_VaT_TaS" localSheetId="10">#REF!</definedName>
    <definedName name="Pr_VaT_TaS" localSheetId="12">#REF!</definedName>
    <definedName name="Pr_VaT_TaS" localSheetId="14">#REF!</definedName>
    <definedName name="Pr_VaT_TaS" localSheetId="13">#REF!</definedName>
    <definedName name="Pr_VaT_TaS" localSheetId="15">#REF!</definedName>
    <definedName name="Pr_VaT_TaS">#REF!</definedName>
    <definedName name="Pr_VaT_TaS_rezerva" localSheetId="21">#REF!</definedName>
    <definedName name="Pr_VaT_TaS_rezerva" localSheetId="9">#REF!</definedName>
    <definedName name="Pr_VaT_TaS_rezerva" localSheetId="11">#REF!</definedName>
    <definedName name="Pr_VaT_TaS_rezerva" localSheetId="10">#REF!</definedName>
    <definedName name="Pr_VaT_TaS_rezerva" localSheetId="12">#REF!</definedName>
    <definedName name="Pr_VaT_TaS_rezerva" localSheetId="14">#REF!</definedName>
    <definedName name="Pr_VaT_TaS_rezerva" localSheetId="13">#REF!</definedName>
    <definedName name="Pr_VaT_TaS_rezerva" localSheetId="15">#REF!</definedName>
    <definedName name="Pr_VaT_TaS_rezerva">#REF!</definedName>
    <definedName name="Pr_VaT_TaS_zac_roka" localSheetId="21">#REF!</definedName>
    <definedName name="Pr_VaT_TaS_zac_roka" localSheetId="9">#REF!</definedName>
    <definedName name="Pr_VaT_TaS_zac_roka" localSheetId="11">#REF!</definedName>
    <definedName name="Pr_VaT_TaS_zac_roka" localSheetId="10">#REF!</definedName>
    <definedName name="Pr_VaT_TaS_zac_roka" localSheetId="12">#REF!</definedName>
    <definedName name="Pr_VaT_TaS_zac_roka" localSheetId="14">#REF!</definedName>
    <definedName name="Pr_VaT_TaS_zac_roka" localSheetId="13">#REF!</definedName>
    <definedName name="Pr_VaT_TaS_zac_roka" localSheetId="15">#REF!</definedName>
    <definedName name="Pr_VaT_TaS_zac_roka">#REF!</definedName>
    <definedName name="Pr_VEGA_BD" localSheetId="21">#REF!</definedName>
    <definedName name="Pr_VEGA_BD" localSheetId="9">#REF!</definedName>
    <definedName name="Pr_VEGA_BD" localSheetId="11">#REF!</definedName>
    <definedName name="Pr_VEGA_BD" localSheetId="10">#REF!</definedName>
    <definedName name="Pr_VEGA_BD" localSheetId="12">#REF!</definedName>
    <definedName name="Pr_VEGA_BD" localSheetId="14">#REF!</definedName>
    <definedName name="Pr_VEGA_BD" localSheetId="13">#REF!</definedName>
    <definedName name="Pr_VEGA_BD" localSheetId="15">#REF!</definedName>
    <definedName name="Pr_VEGA_BD">#REF!</definedName>
    <definedName name="predmety" localSheetId="21">#REF!</definedName>
    <definedName name="predmety" localSheetId="9">#REF!</definedName>
    <definedName name="predmety" localSheetId="11">#REF!</definedName>
    <definedName name="predmety" localSheetId="10">#REF!</definedName>
    <definedName name="predmety" localSheetId="12">#REF!</definedName>
    <definedName name="predmety" localSheetId="14">#REF!</definedName>
    <definedName name="predmety" localSheetId="13">#REF!</definedName>
    <definedName name="predmety" localSheetId="15">#REF!</definedName>
    <definedName name="predmety">#REF!</definedName>
    <definedName name="prisp_na_1_jedlo" localSheetId="21">#REF!</definedName>
    <definedName name="prisp_na_1_jedlo" localSheetId="9">#REF!</definedName>
    <definedName name="prisp_na_1_jedlo" localSheetId="11">#REF!</definedName>
    <definedName name="prisp_na_1_jedlo" localSheetId="10">#REF!</definedName>
    <definedName name="prisp_na_1_jedlo" localSheetId="12">#REF!</definedName>
    <definedName name="prisp_na_1_jedlo" localSheetId="14">#REF!</definedName>
    <definedName name="prisp_na_1_jedlo" localSheetId="13">#REF!</definedName>
    <definedName name="prisp_na_1_jedlo" localSheetId="15">#REF!</definedName>
    <definedName name="prisp_na_1_jedlo">#REF!</definedName>
    <definedName name="prisp_na_ubyt_stud_SD" localSheetId="21">#REF!</definedName>
    <definedName name="prisp_na_ubyt_stud_SD" localSheetId="9">#REF!</definedName>
    <definedName name="prisp_na_ubyt_stud_SD" localSheetId="11">#REF!</definedName>
    <definedName name="prisp_na_ubyt_stud_SD" localSheetId="10">#REF!</definedName>
    <definedName name="prisp_na_ubyt_stud_SD" localSheetId="12">#REF!</definedName>
    <definedName name="prisp_na_ubyt_stud_SD" localSheetId="14">#REF!</definedName>
    <definedName name="prisp_na_ubyt_stud_SD" localSheetId="13">#REF!</definedName>
    <definedName name="prisp_na_ubyt_stud_SD" localSheetId="15">#REF!</definedName>
    <definedName name="prisp_na_ubyt_stud_SD">#REF!</definedName>
    <definedName name="prisp_na_ubyt_stud_ZZ" localSheetId="21">#REF!</definedName>
    <definedName name="prisp_na_ubyt_stud_ZZ" localSheetId="9">#REF!</definedName>
    <definedName name="prisp_na_ubyt_stud_ZZ" localSheetId="11">#REF!</definedName>
    <definedName name="prisp_na_ubyt_stud_ZZ" localSheetId="10">#REF!</definedName>
    <definedName name="prisp_na_ubyt_stud_ZZ" localSheetId="12">#REF!</definedName>
    <definedName name="prisp_na_ubyt_stud_ZZ" localSheetId="14">#REF!</definedName>
    <definedName name="prisp_na_ubyt_stud_ZZ" localSheetId="13">#REF!</definedName>
    <definedName name="prisp_na_ubyt_stud_ZZ" localSheetId="15">#REF!</definedName>
    <definedName name="prisp_na_ubyt_stud_ZZ">#REF!</definedName>
    <definedName name="prísp_zákl_prev" localSheetId="21">#REF!</definedName>
    <definedName name="prísp_zákl_prev" localSheetId="9">#REF!</definedName>
    <definedName name="prísp_zákl_prev" localSheetId="11">#REF!</definedName>
    <definedName name="prísp_zákl_prev" localSheetId="10">#REF!</definedName>
    <definedName name="prísp_zákl_prev" localSheetId="12">#REF!</definedName>
    <definedName name="prísp_zákl_prev" localSheetId="14">#REF!</definedName>
    <definedName name="prísp_zákl_prev" localSheetId="13">#REF!</definedName>
    <definedName name="prísp_zákl_prev" localSheetId="15">#REF!</definedName>
    <definedName name="prísp_zákl_prev">#REF!</definedName>
    <definedName name="R_vvs" localSheetId="21">#REF!</definedName>
    <definedName name="R_vvs" localSheetId="9">#REF!</definedName>
    <definedName name="R_vvs" localSheetId="11">#REF!</definedName>
    <definedName name="R_vvs" localSheetId="10">#REF!</definedName>
    <definedName name="R_vvs" localSheetId="12">#REF!</definedName>
    <definedName name="R_vvs" localSheetId="14">#REF!</definedName>
    <definedName name="R_vvs" localSheetId="13">#REF!</definedName>
    <definedName name="R_vvs" localSheetId="15">#REF!</definedName>
    <definedName name="R_vvs">#REF!</definedName>
    <definedName name="R_vvs_BD" localSheetId="21">#REF!</definedName>
    <definedName name="R_vvs_BD" localSheetId="9">#REF!</definedName>
    <definedName name="R_vvs_BD" localSheetId="11">#REF!</definedName>
    <definedName name="R_vvs_BD" localSheetId="10">#REF!</definedName>
    <definedName name="R_vvs_BD" localSheetId="12">#REF!</definedName>
    <definedName name="R_vvs_BD" localSheetId="14">#REF!</definedName>
    <definedName name="R_vvs_BD" localSheetId="13">#REF!</definedName>
    <definedName name="R_vvs_BD" localSheetId="15">#REF!</definedName>
    <definedName name="R_vvs_BD">#REF!</definedName>
    <definedName name="R_vvs_VaT_BD" localSheetId="21">#REF!</definedName>
    <definedName name="R_vvs_VaT_BD" localSheetId="9">#REF!</definedName>
    <definedName name="R_vvs_VaT_BD" localSheetId="11">#REF!</definedName>
    <definedName name="R_vvs_VaT_BD" localSheetId="10">#REF!</definedName>
    <definedName name="R_vvs_VaT_BD" localSheetId="12">#REF!</definedName>
    <definedName name="R_vvs_VaT_BD" localSheetId="14">#REF!</definedName>
    <definedName name="R_vvs_VaT_BD" localSheetId="13">#REF!</definedName>
    <definedName name="R_vvs_VaT_BD" localSheetId="15">#REF!</definedName>
    <definedName name="R_vvs_VaT_BD">#REF!</definedName>
    <definedName name="Sanet" localSheetId="21">#REF!</definedName>
    <definedName name="Sanet" localSheetId="9">#REF!</definedName>
    <definedName name="Sanet" localSheetId="11">#REF!</definedName>
    <definedName name="Sanet" localSheetId="10">#REF!</definedName>
    <definedName name="Sanet" localSheetId="12">#REF!</definedName>
    <definedName name="Sanet" localSheetId="14">#REF!</definedName>
    <definedName name="Sanet" localSheetId="13">#REF!</definedName>
    <definedName name="Sanet" localSheetId="15">#REF!</definedName>
    <definedName name="Sanet">#REF!</definedName>
    <definedName name="SAPBEXrevision" hidden="1">7</definedName>
    <definedName name="SAPBEXsysID" hidden="1">"BS1"</definedName>
    <definedName name="SAPBEXwbID" hidden="1">"3TG3S316PX9BHXMQEBSXSYZZO"</definedName>
    <definedName name="stavba_ucelova" localSheetId="21">#REF!</definedName>
    <definedName name="stavba_ucelova" localSheetId="7">#REF!</definedName>
    <definedName name="stavba_ucelova" localSheetId="9">#REF!</definedName>
    <definedName name="stavba_ucelova" localSheetId="11">#REF!</definedName>
    <definedName name="stavba_ucelova" localSheetId="10">#REF!</definedName>
    <definedName name="stavba_ucelova" localSheetId="12">#REF!</definedName>
    <definedName name="stavba_ucelova" localSheetId="14">#REF!</definedName>
    <definedName name="stavba_ucelova" localSheetId="13">#REF!</definedName>
    <definedName name="stavba_ucelova" localSheetId="15">#REF!</definedName>
    <definedName name="stavba_ucelova">#REF!</definedName>
    <definedName name="studenti_vstup" localSheetId="21">#REF!</definedName>
    <definedName name="studenti_vstup" localSheetId="9">#REF!</definedName>
    <definedName name="studenti_vstup" localSheetId="11">#REF!</definedName>
    <definedName name="studenti_vstup" localSheetId="10">#REF!</definedName>
    <definedName name="studenti_vstup" localSheetId="12">#REF!</definedName>
    <definedName name="studenti_vstup" localSheetId="14">#REF!</definedName>
    <definedName name="studenti_vstup" localSheetId="13">#REF!</definedName>
    <definedName name="studenti_vstup" localSheetId="15">#REF!</definedName>
    <definedName name="studenti_vstup">#REF!</definedName>
    <definedName name="sustava" localSheetId="21">#REF!</definedName>
    <definedName name="sustava" localSheetId="9">#REF!</definedName>
    <definedName name="sustava" localSheetId="11">#REF!</definedName>
    <definedName name="sustava" localSheetId="10">#REF!</definedName>
    <definedName name="sustava" localSheetId="12">#REF!</definedName>
    <definedName name="sustava" localSheetId="14">#REF!</definedName>
    <definedName name="sustava" localSheetId="13">#REF!</definedName>
    <definedName name="sustava" localSheetId="15">#REF!</definedName>
    <definedName name="sustava">#REF!</definedName>
    <definedName name="T_1" localSheetId="21">#REF!</definedName>
    <definedName name="T_1" localSheetId="9">#REF!</definedName>
    <definedName name="T_1" localSheetId="11">#REF!</definedName>
    <definedName name="T_1" localSheetId="10">#REF!</definedName>
    <definedName name="T_1" localSheetId="12">#REF!</definedName>
    <definedName name="T_1" localSheetId="14">#REF!</definedName>
    <definedName name="T_1" localSheetId="13">#REF!</definedName>
    <definedName name="T_1" localSheetId="15">#REF!</definedName>
    <definedName name="T_1">#REF!</definedName>
    <definedName name="T_25_so_štip_2007" localSheetId="21">#REF!</definedName>
    <definedName name="T_25_so_štip_2007" localSheetId="9">#REF!</definedName>
    <definedName name="T_25_so_štip_2007" localSheetId="11">#REF!</definedName>
    <definedName name="T_25_so_štip_2007" localSheetId="10">#REF!</definedName>
    <definedName name="T_25_so_štip_2007" localSheetId="12">#REF!</definedName>
    <definedName name="T_25_so_štip_2007" localSheetId="14">#REF!</definedName>
    <definedName name="T_25_so_štip_2007" localSheetId="13">#REF!</definedName>
    <definedName name="T_25_so_štip_2007" localSheetId="15">#REF!</definedName>
    <definedName name="T_25_so_štip_2007">#REF!</definedName>
    <definedName name="T_M" localSheetId="21">#REF!</definedName>
    <definedName name="T_M" localSheetId="9">#REF!</definedName>
    <definedName name="T_M" localSheetId="11">#REF!</definedName>
    <definedName name="T_M" localSheetId="10">#REF!</definedName>
    <definedName name="T_M" localSheetId="12">#REF!</definedName>
    <definedName name="T_M" localSheetId="14">#REF!</definedName>
    <definedName name="T_M" localSheetId="13">#REF!</definedName>
    <definedName name="T_M" localSheetId="15">#REF!</definedName>
    <definedName name="T_M">#REF!</definedName>
    <definedName name="váha_absDrš" localSheetId="21">#REF!</definedName>
    <definedName name="váha_absDrš" localSheetId="9">#REF!</definedName>
    <definedName name="váha_absDrš" localSheetId="11">#REF!</definedName>
    <definedName name="váha_absDrš" localSheetId="10">#REF!</definedName>
    <definedName name="váha_absDrš" localSheetId="12">#REF!</definedName>
    <definedName name="váha_absDrš" localSheetId="14">#REF!</definedName>
    <definedName name="váha_absDrš" localSheetId="13">#REF!</definedName>
    <definedName name="váha_absDrš" localSheetId="15">#REF!</definedName>
    <definedName name="váha_absDrš">#REF!</definedName>
    <definedName name="váha_DG" localSheetId="21">#REF!</definedName>
    <definedName name="váha_DG" localSheetId="9">#REF!</definedName>
    <definedName name="váha_DG" localSheetId="11">#REF!</definedName>
    <definedName name="váha_DG" localSheetId="10">#REF!</definedName>
    <definedName name="váha_DG" localSheetId="12">#REF!</definedName>
    <definedName name="váha_DG" localSheetId="14">#REF!</definedName>
    <definedName name="váha_DG" localSheetId="13">#REF!</definedName>
    <definedName name="váha_DG" localSheetId="15">#REF!</definedName>
    <definedName name="váha_DG">#REF!</definedName>
    <definedName name="váha_poDs" localSheetId="21">#REF!</definedName>
    <definedName name="váha_poDs" localSheetId="9">#REF!</definedName>
    <definedName name="váha_poDs" localSheetId="11">#REF!</definedName>
    <definedName name="váha_poDs" localSheetId="10">#REF!</definedName>
    <definedName name="váha_poDs" localSheetId="12">#REF!</definedName>
    <definedName name="váha_poDs" localSheetId="14">#REF!</definedName>
    <definedName name="váha_poDs" localSheetId="13">#REF!</definedName>
    <definedName name="váha_poDs" localSheetId="15">#REF!</definedName>
    <definedName name="váha_poDs">#REF!</definedName>
    <definedName name="váha_Pub" localSheetId="21">#REF!</definedName>
    <definedName name="váha_Pub" localSheetId="9">#REF!</definedName>
    <definedName name="váha_Pub" localSheetId="11">#REF!</definedName>
    <definedName name="váha_Pub" localSheetId="10">#REF!</definedName>
    <definedName name="váha_Pub" localSheetId="12">#REF!</definedName>
    <definedName name="váha_Pub" localSheetId="14">#REF!</definedName>
    <definedName name="váha_Pub" localSheetId="13">#REF!</definedName>
    <definedName name="váha_Pub" localSheetId="15">#REF!</definedName>
    <definedName name="váha_Pub">#REF!</definedName>
    <definedName name="váha_ZG" localSheetId="21">#REF!</definedName>
    <definedName name="váha_ZG" localSheetId="9">#REF!</definedName>
    <definedName name="váha_ZG" localSheetId="11">#REF!</definedName>
    <definedName name="váha_ZG" localSheetId="10">#REF!</definedName>
    <definedName name="váha_ZG" localSheetId="12">#REF!</definedName>
    <definedName name="váha_ZG" localSheetId="14">#REF!</definedName>
    <definedName name="váha_ZG" localSheetId="13">#REF!</definedName>
    <definedName name="váha_ZG" localSheetId="15">#REF!</definedName>
    <definedName name="váha_ZG">#REF!</definedName>
    <definedName name="výkon_um" localSheetId="21">#REF!</definedName>
    <definedName name="výkon_um" localSheetId="9">#REF!</definedName>
    <definedName name="výkon_um" localSheetId="11">#REF!</definedName>
    <definedName name="výkon_um" localSheetId="10">#REF!</definedName>
    <definedName name="výkon_um" localSheetId="12">#REF!</definedName>
    <definedName name="výkon_um" localSheetId="14">#REF!</definedName>
    <definedName name="výkon_um" localSheetId="13">#REF!</definedName>
    <definedName name="výkon_um" localSheetId="15">#REF!</definedName>
    <definedName name="výkon_um">#REF!</definedName>
    <definedName name="x" localSheetId="21">#REF!</definedName>
    <definedName name="x" localSheetId="9">#REF!</definedName>
    <definedName name="x" localSheetId="11">#REF!</definedName>
    <definedName name="x" localSheetId="10">#REF!</definedName>
    <definedName name="x" localSheetId="12">#REF!</definedName>
    <definedName name="x" localSheetId="14">#REF!</definedName>
    <definedName name="x" localSheetId="13">#REF!</definedName>
    <definedName name="x" localSheetId="15">#REF!</definedName>
    <definedName name="x">#REF!</definedName>
    <definedName name="xxx" hidden="1">"3TGMUFSSIAIMK2KTNC9DELQD0"</definedName>
    <definedName name="zakl_prisp_na_prev_SD" localSheetId="21">#REF!</definedName>
    <definedName name="zakl_prisp_na_prev_SD" localSheetId="9">#REF!</definedName>
    <definedName name="zakl_prisp_na_prev_SD" localSheetId="11">#REF!</definedName>
    <definedName name="zakl_prisp_na_prev_SD" localSheetId="10">#REF!</definedName>
    <definedName name="zakl_prisp_na_prev_SD" localSheetId="12">#REF!</definedName>
    <definedName name="zakl_prisp_na_prev_SD" localSheetId="14">#REF!</definedName>
    <definedName name="zakl_prisp_na_prev_SD" localSheetId="13">#REF!</definedName>
    <definedName name="zakl_prisp_na_prev_SD" localSheetId="15">#REF!</definedName>
    <definedName name="zakl_prisp_na_prev_SD">#REF!</definedName>
    <definedName name="záloha" localSheetId="21">#REF!</definedName>
    <definedName name="záloha" localSheetId="9">#REF!</definedName>
    <definedName name="záloha" localSheetId="11">#REF!</definedName>
    <definedName name="záloha" localSheetId="10">#REF!</definedName>
    <definedName name="záloha" localSheetId="12">#REF!</definedName>
    <definedName name="záloha" localSheetId="14">#REF!</definedName>
    <definedName name="záloha" localSheetId="13">#REF!</definedName>
    <definedName name="záloha" localSheetId="15">#REF!</definedName>
    <definedName name="záloha">#REF!</definedName>
  </definedNames>
  <calcPr calcId="162913"/>
</workbook>
</file>

<file path=xl/calcChain.xml><?xml version="1.0" encoding="utf-8"?>
<calcChain xmlns="http://schemas.openxmlformats.org/spreadsheetml/2006/main">
  <c r="L16" i="145" l="1"/>
  <c r="L12" i="145" l="1"/>
  <c r="E89" i="204" l="1"/>
  <c r="C81" i="204"/>
  <c r="D81" i="204"/>
  <c r="E81" i="204"/>
  <c r="E79" i="204" s="1"/>
  <c r="E68" i="204"/>
  <c r="E32" i="204"/>
  <c r="E19" i="204"/>
  <c r="C16" i="3" l="1"/>
  <c r="L18" i="145" l="1"/>
  <c r="H18" i="145"/>
  <c r="F18" i="145"/>
  <c r="E63" i="204" l="1"/>
  <c r="E62" i="204" s="1"/>
  <c r="E61" i="204"/>
  <c r="E60" i="204" l="1"/>
  <c r="H7" i="97"/>
  <c r="E92" i="204" l="1"/>
  <c r="E90" i="204" s="1"/>
  <c r="E93" i="204"/>
  <c r="I7" i="97" s="1"/>
  <c r="D14" i="208"/>
  <c r="C14" i="208"/>
  <c r="C13" i="208"/>
  <c r="A9" i="208"/>
  <c r="A10" i="208" s="1"/>
  <c r="A11" i="208" s="1"/>
  <c r="A12" i="208" s="1"/>
  <c r="A13" i="208" s="1"/>
  <c r="A14" i="208" s="1"/>
  <c r="A15" i="208" s="1"/>
  <c r="A16" i="208" s="1"/>
  <c r="A17" i="208" s="1"/>
  <c r="A18" i="208" s="1"/>
  <c r="F8" i="208"/>
  <c r="E8" i="208"/>
  <c r="A7" i="208"/>
  <c r="C18" i="208" l="1"/>
  <c r="C17" i="208"/>
  <c r="D18" i="208"/>
  <c r="D13" i="208"/>
  <c r="D17" i="208" s="1"/>
  <c r="F6" i="204" l="1"/>
  <c r="E6" i="204"/>
  <c r="D6" i="204"/>
  <c r="F19" i="204"/>
  <c r="D19" i="204"/>
  <c r="F32" i="204"/>
  <c r="D32" i="204"/>
  <c r="F40" i="204"/>
  <c r="E40" i="204"/>
  <c r="D40" i="204"/>
  <c r="F44" i="204"/>
  <c r="E44" i="204"/>
  <c r="D44" i="204"/>
  <c r="D62" i="204"/>
  <c r="D60" i="204" s="1"/>
  <c r="D68" i="204"/>
  <c r="D79" i="204"/>
  <c r="D90" i="204"/>
  <c r="I6" i="97" l="1"/>
  <c r="H6" i="97"/>
  <c r="F14" i="144" l="1"/>
  <c r="E14" i="144"/>
  <c r="D15" i="145"/>
  <c r="E12" i="207" l="1"/>
  <c r="C12" i="207"/>
  <c r="C11" i="207"/>
  <c r="E9" i="207" s="1"/>
  <c r="E11" i="207" s="1"/>
  <c r="A7" i="207"/>
  <c r="A8" i="207" s="1"/>
  <c r="A9" i="207" s="1"/>
  <c r="A10" i="207" s="1"/>
  <c r="G66" i="204" l="1"/>
  <c r="H102" i="204"/>
  <c r="G102" i="204"/>
  <c r="H101" i="204"/>
  <c r="G101" i="204"/>
  <c r="H100" i="204"/>
  <c r="G100" i="204"/>
  <c r="H99" i="204"/>
  <c r="G99" i="204"/>
  <c r="H98" i="204"/>
  <c r="G98" i="204"/>
  <c r="H97" i="204"/>
  <c r="G97" i="204"/>
  <c r="H96" i="204"/>
  <c r="G96" i="204"/>
  <c r="H95" i="204"/>
  <c r="G95" i="204"/>
  <c r="H94" i="204"/>
  <c r="G94" i="204"/>
  <c r="H93" i="204"/>
  <c r="G93" i="204"/>
  <c r="H92" i="204"/>
  <c r="G92" i="204"/>
  <c r="H91" i="204"/>
  <c r="G91" i="204"/>
  <c r="F90" i="204"/>
  <c r="C90" i="204"/>
  <c r="H89" i="204"/>
  <c r="G89" i="204"/>
  <c r="H88" i="204"/>
  <c r="G88" i="204"/>
  <c r="H87" i="204"/>
  <c r="G87" i="204"/>
  <c r="H86" i="204"/>
  <c r="G86" i="204"/>
  <c r="H85" i="204"/>
  <c r="G85" i="204"/>
  <c r="H84" i="204"/>
  <c r="G84" i="204"/>
  <c r="H83" i="204"/>
  <c r="G83" i="204"/>
  <c r="H82" i="204"/>
  <c r="G82" i="204"/>
  <c r="F81" i="204"/>
  <c r="C79" i="204"/>
  <c r="H80" i="204"/>
  <c r="G80" i="204"/>
  <c r="H78" i="204"/>
  <c r="G78" i="204"/>
  <c r="H77" i="204"/>
  <c r="G77" i="204"/>
  <c r="H76" i="204"/>
  <c r="G76" i="204"/>
  <c r="H75" i="204"/>
  <c r="G75" i="204"/>
  <c r="H74" i="204"/>
  <c r="G74" i="204"/>
  <c r="H73" i="204"/>
  <c r="G73" i="204"/>
  <c r="H72" i="204"/>
  <c r="G72" i="204"/>
  <c r="H71" i="204"/>
  <c r="G71" i="204"/>
  <c r="H70" i="204"/>
  <c r="G70" i="204"/>
  <c r="H69" i="204"/>
  <c r="G69" i="204"/>
  <c r="F68" i="204"/>
  <c r="C68" i="204"/>
  <c r="H67" i="204"/>
  <c r="G67" i="204"/>
  <c r="H66" i="204"/>
  <c r="H65" i="204"/>
  <c r="G65" i="204"/>
  <c r="H64" i="204"/>
  <c r="G64" i="204"/>
  <c r="H63" i="204"/>
  <c r="G63" i="204"/>
  <c r="F62" i="204"/>
  <c r="F60" i="204" s="1"/>
  <c r="C62" i="204"/>
  <c r="H61" i="204"/>
  <c r="G61" i="204"/>
  <c r="H59" i="204"/>
  <c r="G59" i="204"/>
  <c r="H58" i="204"/>
  <c r="G58" i="204"/>
  <c r="H57" i="204"/>
  <c r="G57" i="204"/>
  <c r="H56" i="204"/>
  <c r="G56" i="204"/>
  <c r="H55" i="204"/>
  <c r="G55" i="204"/>
  <c r="H54" i="204"/>
  <c r="G54" i="204"/>
  <c r="H53" i="204"/>
  <c r="G53" i="204"/>
  <c r="H52" i="204"/>
  <c r="G52" i="204"/>
  <c r="H51" i="204"/>
  <c r="G51" i="204"/>
  <c r="H50" i="204"/>
  <c r="G50" i="204"/>
  <c r="H49" i="204"/>
  <c r="G49" i="204"/>
  <c r="H48" i="204"/>
  <c r="G48" i="204"/>
  <c r="H47" i="204"/>
  <c r="G47" i="204"/>
  <c r="H46" i="204"/>
  <c r="G46" i="204"/>
  <c r="H45" i="204"/>
  <c r="G45" i="204"/>
  <c r="C44" i="204"/>
  <c r="H43" i="204"/>
  <c r="G43" i="204"/>
  <c r="H42" i="204"/>
  <c r="G42" i="204"/>
  <c r="H41" i="204"/>
  <c r="G41" i="204"/>
  <c r="H40" i="204"/>
  <c r="C40" i="204"/>
  <c r="H39" i="204"/>
  <c r="G39" i="204"/>
  <c r="H38" i="204"/>
  <c r="G38" i="204"/>
  <c r="H37" i="204"/>
  <c r="H36" i="204"/>
  <c r="G36" i="204"/>
  <c r="H35" i="204"/>
  <c r="G35" i="204"/>
  <c r="H34" i="204"/>
  <c r="G34" i="204"/>
  <c r="H33" i="204"/>
  <c r="G33" i="204"/>
  <c r="C32" i="204"/>
  <c r="H31" i="204"/>
  <c r="G31" i="204"/>
  <c r="H30" i="204"/>
  <c r="G30" i="204"/>
  <c r="H29" i="204"/>
  <c r="G29" i="204"/>
  <c r="H28" i="204"/>
  <c r="G28" i="204"/>
  <c r="F27" i="204"/>
  <c r="E27" i="204"/>
  <c r="E103" i="204" s="1"/>
  <c r="D27" i="204"/>
  <c r="D103" i="204" s="1"/>
  <c r="C27" i="204"/>
  <c r="H25" i="204"/>
  <c r="G25" i="204"/>
  <c r="H24" i="204"/>
  <c r="G24" i="204"/>
  <c r="H23" i="204"/>
  <c r="G23" i="204"/>
  <c r="H22" i="204"/>
  <c r="G22" i="204"/>
  <c r="H21" i="204"/>
  <c r="G21" i="204"/>
  <c r="H20" i="204"/>
  <c r="G20" i="204"/>
  <c r="C19" i="204"/>
  <c r="H18" i="204"/>
  <c r="G18" i="204"/>
  <c r="H17" i="204"/>
  <c r="G17" i="204"/>
  <c r="H16" i="204"/>
  <c r="G16" i="204"/>
  <c r="H15" i="204"/>
  <c r="G15" i="204"/>
  <c r="H14" i="204"/>
  <c r="G14" i="204"/>
  <c r="H13" i="204"/>
  <c r="G13" i="204"/>
  <c r="H12" i="204"/>
  <c r="G12" i="204"/>
  <c r="H11" i="204"/>
  <c r="G11" i="204"/>
  <c r="H10" i="204"/>
  <c r="G10" i="204"/>
  <c r="H9" i="204"/>
  <c r="G9" i="204"/>
  <c r="H8" i="204"/>
  <c r="G8" i="204"/>
  <c r="H7" i="204"/>
  <c r="G7" i="204"/>
  <c r="A7" i="204"/>
  <c r="A8" i="204" s="1"/>
  <c r="A9" i="204" s="1"/>
  <c r="A10" i="204" s="1"/>
  <c r="A11" i="204" s="1"/>
  <c r="A12" i="204" s="1"/>
  <c r="A13" i="204" s="1"/>
  <c r="A14" i="204" s="1"/>
  <c r="A15" i="204" s="1"/>
  <c r="A16" i="204" s="1"/>
  <c r="A17" i="204" s="1"/>
  <c r="A18" i="204" s="1"/>
  <c r="A19" i="204" s="1"/>
  <c r="A20" i="204" s="1"/>
  <c r="A21" i="204" s="1"/>
  <c r="A22" i="204" s="1"/>
  <c r="A23" i="204" s="1"/>
  <c r="A24" i="204" s="1"/>
  <c r="A25" i="204" s="1"/>
  <c r="A26" i="204" s="1"/>
  <c r="A27" i="204" s="1"/>
  <c r="A28" i="204" s="1"/>
  <c r="A29" i="204" s="1"/>
  <c r="A30" i="204" s="1"/>
  <c r="A31" i="204" s="1"/>
  <c r="A32" i="204" s="1"/>
  <c r="A33" i="204" s="1"/>
  <c r="A34" i="204" s="1"/>
  <c r="A35" i="204" s="1"/>
  <c r="A36" i="204" s="1"/>
  <c r="A37" i="204" s="1"/>
  <c r="A38" i="204" s="1"/>
  <c r="A39" i="204" s="1"/>
  <c r="A40" i="204" s="1"/>
  <c r="A41" i="204" s="1"/>
  <c r="A42" i="204" s="1"/>
  <c r="A43" i="204" s="1"/>
  <c r="A44" i="204" s="1"/>
  <c r="A45" i="204" s="1"/>
  <c r="A46" i="204" s="1"/>
  <c r="A47" i="204" s="1"/>
  <c r="A48" i="204" s="1"/>
  <c r="A49" i="204" s="1"/>
  <c r="A50" i="204" s="1"/>
  <c r="A51" i="204" s="1"/>
  <c r="A52" i="204" s="1"/>
  <c r="A53" i="204" s="1"/>
  <c r="A54" i="204" s="1"/>
  <c r="A55" i="204" s="1"/>
  <c r="A56" i="204" s="1"/>
  <c r="A57" i="204" s="1"/>
  <c r="A58" i="204" s="1"/>
  <c r="A59" i="204" s="1"/>
  <c r="A60" i="204" s="1"/>
  <c r="A61" i="204" s="1"/>
  <c r="A62" i="204" s="1"/>
  <c r="A63" i="204" s="1"/>
  <c r="A64" i="204" s="1"/>
  <c r="A65" i="204" s="1"/>
  <c r="A66" i="204" s="1"/>
  <c r="A67" i="204" s="1"/>
  <c r="A68" i="204" s="1"/>
  <c r="A69" i="204" s="1"/>
  <c r="A70" i="204" s="1"/>
  <c r="A71" i="204" s="1"/>
  <c r="A72" i="204" s="1"/>
  <c r="A73" i="204" s="1"/>
  <c r="A74" i="204" s="1"/>
  <c r="A75" i="204" s="1"/>
  <c r="A76" i="204" s="1"/>
  <c r="A77" i="204" s="1"/>
  <c r="A78" i="204" s="1"/>
  <c r="A79" i="204" s="1"/>
  <c r="A80" i="204" s="1"/>
  <c r="A81" i="204" s="1"/>
  <c r="A82" i="204" s="1"/>
  <c r="A83" i="204" s="1"/>
  <c r="A84" i="204" s="1"/>
  <c r="A85" i="204" s="1"/>
  <c r="A86" i="204" s="1"/>
  <c r="A88" i="204" s="1"/>
  <c r="A89" i="204" s="1"/>
  <c r="A90" i="204" s="1"/>
  <c r="A91" i="204" s="1"/>
  <c r="A92" i="204" s="1"/>
  <c r="A94" i="204" s="1"/>
  <c r="A95" i="204" s="1"/>
  <c r="A96" i="204" s="1"/>
  <c r="A97" i="204" s="1"/>
  <c r="A98" i="204" s="1"/>
  <c r="A99" i="204" s="1"/>
  <c r="A100" i="204" s="1"/>
  <c r="A101" i="204" s="1"/>
  <c r="A102" i="204" s="1"/>
  <c r="A103" i="204" s="1"/>
  <c r="C6" i="204"/>
  <c r="H27" i="204" l="1"/>
  <c r="H90" i="204"/>
  <c r="G90" i="204"/>
  <c r="H81" i="204"/>
  <c r="H68" i="204"/>
  <c r="G68" i="204"/>
  <c r="H62" i="204"/>
  <c r="G62" i="204"/>
  <c r="H44" i="204"/>
  <c r="G44" i="204"/>
  <c r="G40" i="204"/>
  <c r="H32" i="204"/>
  <c r="G32" i="204"/>
  <c r="G27" i="204"/>
  <c r="G19" i="204"/>
  <c r="H19" i="204"/>
  <c r="G79" i="204"/>
  <c r="G81" i="204"/>
  <c r="G6" i="204"/>
  <c r="C60" i="204"/>
  <c r="C103" i="204" s="1"/>
  <c r="D104" i="204" s="1"/>
  <c r="F79" i="204"/>
  <c r="H79" i="204" s="1"/>
  <c r="H6" i="204"/>
  <c r="F103" i="204" l="1"/>
  <c r="H60" i="204"/>
  <c r="G60" i="204"/>
  <c r="G103" i="204"/>
  <c r="F104" i="204" l="1"/>
  <c r="H103" i="204"/>
  <c r="D18" i="154" l="1"/>
  <c r="C18" i="154"/>
  <c r="E22" i="3"/>
  <c r="E23" i="3"/>
  <c r="E24" i="3"/>
  <c r="E25" i="3"/>
  <c r="E26" i="3"/>
  <c r="E27" i="3"/>
  <c r="E28" i="3"/>
  <c r="E30" i="3"/>
  <c r="E31" i="3"/>
  <c r="E32" i="3"/>
  <c r="E21" i="3"/>
  <c r="D20" i="3"/>
  <c r="C29" i="3"/>
  <c r="C20" i="3" s="1"/>
  <c r="E29" i="3" l="1"/>
  <c r="C10" i="3"/>
  <c r="E10" i="3" s="1"/>
  <c r="C7" i="3"/>
  <c r="E7" i="3" s="1"/>
  <c r="E9" i="3"/>
  <c r="E8" i="3"/>
  <c r="C19" i="3"/>
  <c r="E20" i="3" l="1"/>
  <c r="D12" i="3"/>
  <c r="C12" i="3"/>
  <c r="E16" i="3"/>
  <c r="E15" i="3"/>
  <c r="E14" i="3"/>
  <c r="E13" i="3"/>
  <c r="D5" i="3"/>
  <c r="C5" i="3"/>
  <c r="E12" i="3" l="1"/>
  <c r="D30" i="167" l="1"/>
  <c r="J29" i="167"/>
  <c r="K29" i="167" s="1"/>
  <c r="F29" i="167"/>
  <c r="J28" i="167"/>
  <c r="F28" i="167"/>
  <c r="F27" i="167"/>
  <c r="F22" i="167" s="1"/>
  <c r="J26" i="167"/>
  <c r="F26" i="167"/>
  <c r="J25" i="167"/>
  <c r="F25" i="167"/>
  <c r="J24" i="167"/>
  <c r="F24" i="167"/>
  <c r="J23" i="167"/>
  <c r="F23" i="167"/>
  <c r="I22" i="167"/>
  <c r="H22" i="167"/>
  <c r="G22" i="167"/>
  <c r="E22" i="167"/>
  <c r="D22" i="167"/>
  <c r="C22" i="167"/>
  <c r="J21" i="167"/>
  <c r="F21" i="167"/>
  <c r="J20" i="167"/>
  <c r="F20" i="167"/>
  <c r="J19" i="167"/>
  <c r="F19" i="167"/>
  <c r="J18" i="167"/>
  <c r="F18" i="167"/>
  <c r="J17" i="167"/>
  <c r="F17" i="167"/>
  <c r="J16" i="167"/>
  <c r="F16" i="167"/>
  <c r="J15" i="167"/>
  <c r="F15" i="167"/>
  <c r="F14" i="167"/>
  <c r="J13" i="167"/>
  <c r="F13" i="167"/>
  <c r="J12" i="167"/>
  <c r="F12" i="167"/>
  <c r="J11" i="167"/>
  <c r="F11" i="167"/>
  <c r="J10" i="167"/>
  <c r="F10" i="167"/>
  <c r="J9" i="167"/>
  <c r="K9" i="167" s="1"/>
  <c r="J8" i="167"/>
  <c r="F8" i="167"/>
  <c r="I7" i="167"/>
  <c r="H7" i="167"/>
  <c r="H30" i="167" s="1"/>
  <c r="G7" i="167"/>
  <c r="G30" i="167" s="1"/>
  <c r="C7" i="167"/>
  <c r="C30" i="167" s="1"/>
  <c r="G30" i="165"/>
  <c r="J29" i="165"/>
  <c r="F29" i="165"/>
  <c r="J28" i="165"/>
  <c r="F28" i="165"/>
  <c r="F27" i="165"/>
  <c r="F22" i="165" s="1"/>
  <c r="K22" i="165" s="1"/>
  <c r="J26" i="165"/>
  <c r="F26" i="165"/>
  <c r="K26" i="165" s="1"/>
  <c r="J25" i="165"/>
  <c r="F25" i="165"/>
  <c r="K25" i="165" s="1"/>
  <c r="J24" i="165"/>
  <c r="F24" i="165"/>
  <c r="K24" i="165" s="1"/>
  <c r="J23" i="165"/>
  <c r="F23" i="165"/>
  <c r="K23" i="165" s="1"/>
  <c r="I22" i="165"/>
  <c r="H22" i="165"/>
  <c r="G22" i="165"/>
  <c r="E22" i="165"/>
  <c r="D22" i="165"/>
  <c r="C22" i="165"/>
  <c r="I21" i="165"/>
  <c r="F21" i="165"/>
  <c r="K21" i="165" s="1"/>
  <c r="K20" i="165"/>
  <c r="I20" i="165"/>
  <c r="J19" i="165"/>
  <c r="F19" i="165"/>
  <c r="J18" i="165"/>
  <c r="F18" i="165"/>
  <c r="J17" i="165"/>
  <c r="F17" i="165"/>
  <c r="I16" i="165"/>
  <c r="D16" i="165"/>
  <c r="D30" i="165" s="1"/>
  <c r="C16" i="165"/>
  <c r="F16" i="165" s="1"/>
  <c r="K16" i="165" s="1"/>
  <c r="J15" i="165"/>
  <c r="F15" i="165"/>
  <c r="J13" i="165"/>
  <c r="F13" i="165"/>
  <c r="J12" i="165"/>
  <c r="F12" i="165"/>
  <c r="I11" i="165"/>
  <c r="F11" i="165"/>
  <c r="K11" i="165" s="1"/>
  <c r="J10" i="165"/>
  <c r="F10" i="165"/>
  <c r="I9" i="165"/>
  <c r="F9" i="165"/>
  <c r="I8" i="165"/>
  <c r="I7" i="165"/>
  <c r="H7" i="165"/>
  <c r="H30" i="165" s="1"/>
  <c r="E7" i="165"/>
  <c r="E30" i="165" s="1"/>
  <c r="C7" i="165"/>
  <c r="J7" i="167" l="1"/>
  <c r="K15" i="167"/>
  <c r="K28" i="165"/>
  <c r="K13" i="167"/>
  <c r="K18" i="167"/>
  <c r="K10" i="167"/>
  <c r="K12" i="167"/>
  <c r="J30" i="165"/>
  <c r="K11" i="167"/>
  <c r="K28" i="167"/>
  <c r="J22" i="167"/>
  <c r="K19" i="167"/>
  <c r="K19" i="165"/>
  <c r="K16" i="167"/>
  <c r="K8" i="167"/>
  <c r="K20" i="167"/>
  <c r="K17" i="167"/>
  <c r="K21" i="167"/>
  <c r="J30" i="167"/>
  <c r="F7" i="167"/>
  <c r="F30" i="167" s="1"/>
  <c r="K29" i="165"/>
  <c r="I30" i="167"/>
  <c r="C30" i="165"/>
  <c r="K12" i="165"/>
  <c r="K15" i="165"/>
  <c r="K18" i="165"/>
  <c r="F7" i="165"/>
  <c r="F30" i="165" s="1"/>
  <c r="I30" i="165"/>
  <c r="K10" i="165"/>
  <c r="J22" i="165"/>
  <c r="K13" i="165"/>
  <c r="K30" i="165" l="1"/>
  <c r="K7" i="167"/>
  <c r="K30" i="167"/>
  <c r="K7" i="165"/>
  <c r="C7" i="64"/>
  <c r="C5" i="64" s="1"/>
  <c r="G6" i="97" l="1"/>
  <c r="C20" i="146" l="1"/>
  <c r="E11" i="164" l="1"/>
  <c r="E9" i="164" l="1"/>
  <c r="A7" i="164"/>
  <c r="A8" i="164" s="1"/>
  <c r="A9" i="164" s="1"/>
  <c r="A10" i="164" s="1"/>
  <c r="C31" i="161" l="1"/>
  <c r="D31" i="161"/>
  <c r="F31" i="161" l="1"/>
  <c r="E31" i="161"/>
  <c r="M6" i="97" l="1"/>
  <c r="H70" i="161" l="1"/>
  <c r="G70" i="161"/>
  <c r="H69" i="161"/>
  <c r="G69" i="161"/>
  <c r="H68" i="161"/>
  <c r="G68" i="161"/>
  <c r="H67" i="161"/>
  <c r="G67" i="161"/>
  <c r="H66" i="161"/>
  <c r="G66" i="161"/>
  <c r="H65" i="161"/>
  <c r="G65" i="161"/>
  <c r="H64" i="161"/>
  <c r="G64" i="161"/>
  <c r="H63" i="161"/>
  <c r="G63" i="161"/>
  <c r="H62" i="161"/>
  <c r="G62" i="161"/>
  <c r="H61" i="161"/>
  <c r="G61" i="161"/>
  <c r="G60" i="161"/>
  <c r="G59" i="161"/>
  <c r="G58" i="161"/>
  <c r="G57" i="161"/>
  <c r="G56" i="161"/>
  <c r="F55" i="161"/>
  <c r="E55" i="161"/>
  <c r="D55" i="161"/>
  <c r="C55" i="161"/>
  <c r="H54" i="161"/>
  <c r="G54" i="161"/>
  <c r="H53" i="161"/>
  <c r="G53" i="161"/>
  <c r="H52" i="161"/>
  <c r="G52" i="161"/>
  <c r="H51" i="161"/>
  <c r="G51" i="161"/>
  <c r="H50" i="161"/>
  <c r="G50" i="161"/>
  <c r="H49" i="161"/>
  <c r="G49" i="161"/>
  <c r="H48" i="161"/>
  <c r="G48" i="161"/>
  <c r="H47" i="161"/>
  <c r="G47" i="161"/>
  <c r="H46" i="161"/>
  <c r="G46" i="161"/>
  <c r="H45" i="161"/>
  <c r="G45" i="161"/>
  <c r="H44" i="161"/>
  <c r="G44" i="161"/>
  <c r="H43" i="161"/>
  <c r="G43" i="161"/>
  <c r="H42" i="161"/>
  <c r="G42" i="161"/>
  <c r="H41" i="161"/>
  <c r="G41" i="161"/>
  <c r="H40" i="161"/>
  <c r="G40" i="161"/>
  <c r="F39" i="161"/>
  <c r="E39" i="161"/>
  <c r="D39" i="161"/>
  <c r="C39" i="161"/>
  <c r="H38" i="161"/>
  <c r="G38" i="161"/>
  <c r="H37" i="161"/>
  <c r="G37" i="161"/>
  <c r="H36" i="161"/>
  <c r="G36" i="161"/>
  <c r="H35" i="161"/>
  <c r="G35" i="161"/>
  <c r="H34" i="161"/>
  <c r="G34" i="161"/>
  <c r="H33" i="161"/>
  <c r="G33" i="161"/>
  <c r="H32" i="161"/>
  <c r="G32" i="161"/>
  <c r="G31" i="161"/>
  <c r="H31" i="161"/>
  <c r="H30" i="161"/>
  <c r="G30" i="161"/>
  <c r="H29" i="161"/>
  <c r="G29" i="161"/>
  <c r="H28" i="161"/>
  <c r="G28" i="161"/>
  <c r="H27" i="161"/>
  <c r="G27" i="161"/>
  <c r="H26" i="161"/>
  <c r="G26" i="161"/>
  <c r="F25" i="161"/>
  <c r="E25" i="161"/>
  <c r="D25" i="161"/>
  <c r="C25" i="161"/>
  <c r="H24" i="161"/>
  <c r="G24" i="161"/>
  <c r="H23" i="161"/>
  <c r="G23" i="161"/>
  <c r="H22" i="161"/>
  <c r="G22" i="161"/>
  <c r="F21" i="161"/>
  <c r="E21" i="161"/>
  <c r="D21" i="161"/>
  <c r="C21" i="161"/>
  <c r="H20" i="161"/>
  <c r="G20" i="161"/>
  <c r="H19" i="161"/>
  <c r="G19" i="161"/>
  <c r="H18" i="161"/>
  <c r="G18" i="161"/>
  <c r="H17" i="161"/>
  <c r="G17" i="161"/>
  <c r="H16" i="161"/>
  <c r="G16" i="161"/>
  <c r="H15" i="161"/>
  <c r="G15" i="161"/>
  <c r="H14" i="161"/>
  <c r="G14" i="161"/>
  <c r="H13" i="161"/>
  <c r="G13" i="161"/>
  <c r="H12" i="161"/>
  <c r="G12" i="161"/>
  <c r="F11" i="161"/>
  <c r="E11" i="161"/>
  <c r="D11" i="161"/>
  <c r="C11" i="161"/>
  <c r="H10" i="161"/>
  <c r="G10" i="161"/>
  <c r="H9" i="161"/>
  <c r="G9" i="161"/>
  <c r="H8" i="161"/>
  <c r="G8" i="161"/>
  <c r="H7" i="161"/>
  <c r="G7" i="161"/>
  <c r="A7" i="161"/>
  <c r="A8" i="161" s="1"/>
  <c r="A9" i="161" s="1"/>
  <c r="A10" i="161" s="1"/>
  <c r="A11" i="161" s="1"/>
  <c r="A12" i="161" s="1"/>
  <c r="A13" i="161" s="1"/>
  <c r="A14" i="161" s="1"/>
  <c r="A15" i="161" s="1"/>
  <c r="A16" i="161" s="1"/>
  <c r="A17" i="161" s="1"/>
  <c r="A18" i="161" s="1"/>
  <c r="A19" i="161" s="1"/>
  <c r="A20" i="161" s="1"/>
  <c r="A21" i="161" s="1"/>
  <c r="A22" i="161" s="1"/>
  <c r="A23" i="161" s="1"/>
  <c r="A24" i="161" s="1"/>
  <c r="A25" i="161" s="1"/>
  <c r="A26" i="161" s="1"/>
  <c r="A27" i="161" s="1"/>
  <c r="A28" i="161" s="1"/>
  <c r="A29" i="161" s="1"/>
  <c r="A30" i="161" s="1"/>
  <c r="A31" i="161" s="1"/>
  <c r="A32" i="161" s="1"/>
  <c r="A33" i="161" s="1"/>
  <c r="A34" i="161" s="1"/>
  <c r="A35" i="161" s="1"/>
  <c r="A36" i="161" s="1"/>
  <c r="A37" i="161" s="1"/>
  <c r="A38" i="161" s="1"/>
  <c r="A39" i="161" s="1"/>
  <c r="A40" i="161" s="1"/>
  <c r="A41" i="161" s="1"/>
  <c r="A42" i="161" s="1"/>
  <c r="A43" i="161" s="1"/>
  <c r="A44" i="161" s="1"/>
  <c r="A45" i="161" s="1"/>
  <c r="A46" i="161" s="1"/>
  <c r="A47" i="161" s="1"/>
  <c r="A48" i="161" s="1"/>
  <c r="A49" i="161" s="1"/>
  <c r="A50" i="161" s="1"/>
  <c r="A51" i="161" s="1"/>
  <c r="A52" i="161" s="1"/>
  <c r="A53" i="161" s="1"/>
  <c r="A54" i="161" s="1"/>
  <c r="A55" i="161" s="1"/>
  <c r="A56" i="161" s="1"/>
  <c r="A57" i="161" s="1"/>
  <c r="A58" i="161" s="1"/>
  <c r="A59" i="161" s="1"/>
  <c r="A60" i="161" s="1"/>
  <c r="A61" i="161" s="1"/>
  <c r="A62" i="161" s="1"/>
  <c r="A63" i="161" s="1"/>
  <c r="A64" i="161" s="1"/>
  <c r="A65" i="161" s="1"/>
  <c r="A66" i="161" s="1"/>
  <c r="A67" i="161" s="1"/>
  <c r="A68" i="161" s="1"/>
  <c r="A69" i="161" s="1"/>
  <c r="A70" i="161" s="1"/>
  <c r="A71" i="161" s="1"/>
  <c r="F6" i="161"/>
  <c r="E6" i="161"/>
  <c r="D6" i="161"/>
  <c r="C6" i="161"/>
  <c r="H55" i="161" l="1"/>
  <c r="G55" i="161"/>
  <c r="G39" i="161"/>
  <c r="H39" i="161"/>
  <c r="H25" i="161"/>
  <c r="G25" i="161"/>
  <c r="F71" i="161"/>
  <c r="H21" i="161"/>
  <c r="G21" i="161"/>
  <c r="D71" i="161"/>
  <c r="C71" i="161"/>
  <c r="E71" i="161"/>
  <c r="G11" i="161"/>
  <c r="H11" i="161"/>
  <c r="G6" i="161"/>
  <c r="H6" i="161"/>
  <c r="H71" i="161" l="1"/>
  <c r="D72" i="161"/>
  <c r="G71" i="161"/>
  <c r="F72" i="161"/>
  <c r="D20" i="146"/>
  <c r="C24" i="64" l="1"/>
  <c r="I16" i="91" l="1"/>
  <c r="D10" i="91"/>
  <c r="D23" i="91" s="1"/>
  <c r="E10" i="91"/>
  <c r="E23" i="91" s="1"/>
  <c r="F10" i="91"/>
  <c r="F23" i="91" s="1"/>
  <c r="G10" i="91"/>
  <c r="G23" i="91" s="1"/>
  <c r="H10" i="91"/>
  <c r="H23" i="91" s="1"/>
  <c r="I11" i="91"/>
  <c r="I12" i="91"/>
  <c r="I13" i="91"/>
  <c r="I14" i="91"/>
  <c r="I15" i="91"/>
  <c r="C10" i="91"/>
  <c r="C23" i="91" s="1"/>
  <c r="D22" i="144"/>
  <c r="E22" i="144"/>
  <c r="F22" i="144"/>
  <c r="C22" i="144"/>
  <c r="I22" i="91"/>
  <c r="D5" i="154"/>
  <c r="C5" i="154"/>
  <c r="E6" i="159"/>
  <c r="D7" i="159"/>
  <c r="C7" i="159"/>
  <c r="E5" i="159"/>
  <c r="D9" i="157"/>
  <c r="F6" i="157" s="1"/>
  <c r="F9" i="157" s="1"/>
  <c r="D19" i="144"/>
  <c r="E19" i="144"/>
  <c r="F19" i="144"/>
  <c r="D16" i="144"/>
  <c r="E16" i="144"/>
  <c r="F16" i="144"/>
  <c r="D13" i="144"/>
  <c r="E13" i="144"/>
  <c r="F13" i="144"/>
  <c r="D10" i="144"/>
  <c r="E10" i="144"/>
  <c r="E7" i="144"/>
  <c r="F10" i="144"/>
  <c r="D7" i="144"/>
  <c r="F7" i="144"/>
  <c r="E6" i="23"/>
  <c r="E14" i="23"/>
  <c r="E16" i="23"/>
  <c r="E17" i="23"/>
  <c r="E18" i="23"/>
  <c r="E8" i="23"/>
  <c r="E9" i="23"/>
  <c r="E10" i="23"/>
  <c r="E11" i="23"/>
  <c r="E12" i="23"/>
  <c r="D7" i="23"/>
  <c r="C7" i="23"/>
  <c r="C7" i="144"/>
  <c r="C10" i="144"/>
  <c r="C16" i="144"/>
  <c r="C19" i="144"/>
  <c r="C13" i="144"/>
  <c r="C9" i="157"/>
  <c r="E6" i="157" s="1"/>
  <c r="E9" i="157" s="1"/>
  <c r="D17" i="154"/>
  <c r="C17" i="154"/>
  <c r="D10" i="154"/>
  <c r="C10" i="154"/>
  <c r="D17" i="3"/>
  <c r="D33" i="3" s="1"/>
  <c r="C12" i="146"/>
  <c r="D10" i="146" s="1"/>
  <c r="D21" i="146"/>
  <c r="F43" i="133"/>
  <c r="F42" i="133"/>
  <c r="N15" i="145"/>
  <c r="M15" i="145"/>
  <c r="M18" i="145"/>
  <c r="N18" i="145"/>
  <c r="N16" i="145"/>
  <c r="M16" i="145"/>
  <c r="N12" i="145"/>
  <c r="M12" i="145"/>
  <c r="N11" i="145"/>
  <c r="M11" i="145"/>
  <c r="M8" i="145"/>
  <c r="N8" i="145"/>
  <c r="M6" i="145"/>
  <c r="C17" i="146"/>
  <c r="H7" i="145"/>
  <c r="G7" i="145"/>
  <c r="G17" i="145" s="1"/>
  <c r="H6" i="145" s="1"/>
  <c r="C21" i="146"/>
  <c r="D17" i="146"/>
  <c r="D6" i="146"/>
  <c r="C6" i="146"/>
  <c r="A6" i="146"/>
  <c r="A7" i="146" s="1"/>
  <c r="A8" i="146" s="1"/>
  <c r="A9" i="146" s="1"/>
  <c r="A10" i="146" s="1"/>
  <c r="A11" i="146" s="1"/>
  <c r="A12" i="146" s="1"/>
  <c r="A13" i="146" s="1"/>
  <c r="A15" i="146" s="1"/>
  <c r="A16" i="146" s="1"/>
  <c r="A17" i="146" s="1"/>
  <c r="A18" i="146" s="1"/>
  <c r="A19" i="146" s="1"/>
  <c r="A20" i="146" s="1"/>
  <c r="A21" i="146" s="1"/>
  <c r="N14" i="145"/>
  <c r="M14" i="145"/>
  <c r="N13" i="145"/>
  <c r="M13" i="145"/>
  <c r="N10" i="145"/>
  <c r="M10" i="145"/>
  <c r="N9" i="145"/>
  <c r="M9" i="145"/>
  <c r="L7" i="145"/>
  <c r="K7" i="145"/>
  <c r="K17" i="145" s="1"/>
  <c r="L6" i="145" s="1"/>
  <c r="J7" i="145"/>
  <c r="I7" i="145"/>
  <c r="F7" i="145"/>
  <c r="E7" i="145"/>
  <c r="E17" i="145" s="1"/>
  <c r="D7" i="145"/>
  <c r="C7" i="145"/>
  <c r="C17" i="145" s="1"/>
  <c r="D6" i="145" s="1"/>
  <c r="F40" i="134"/>
  <c r="I21" i="91"/>
  <c r="I20" i="91"/>
  <c r="I19" i="91"/>
  <c r="I18" i="91"/>
  <c r="I17" i="91"/>
  <c r="I9" i="91"/>
  <c r="I8" i="91"/>
  <c r="I6" i="91"/>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39" i="134"/>
  <c r="F41" i="134"/>
  <c r="D42" i="134"/>
  <c r="E42" i="134"/>
  <c r="F5" i="133"/>
  <c r="F6" i="133"/>
  <c r="F7" i="133"/>
  <c r="F8" i="133"/>
  <c r="F9" i="133"/>
  <c r="F10" i="133"/>
  <c r="F11" i="133"/>
  <c r="F12" i="133"/>
  <c r="F13" i="133"/>
  <c r="F14" i="133"/>
  <c r="F15" i="133"/>
  <c r="F16" i="133"/>
  <c r="F17" i="133"/>
  <c r="F18" i="133"/>
  <c r="F19" i="133"/>
  <c r="F20" i="133"/>
  <c r="F21" i="133"/>
  <c r="F22" i="133"/>
  <c r="F23" i="133"/>
  <c r="F24" i="133"/>
  <c r="F25" i="133"/>
  <c r="F26" i="133"/>
  <c r="F27" i="133"/>
  <c r="F28" i="133"/>
  <c r="F29" i="133"/>
  <c r="F30" i="133"/>
  <c r="F31" i="133"/>
  <c r="F32" i="133"/>
  <c r="F33" i="133"/>
  <c r="F34" i="133"/>
  <c r="F35" i="133"/>
  <c r="F36" i="133"/>
  <c r="F37" i="133"/>
  <c r="F38" i="133"/>
  <c r="F39" i="133"/>
  <c r="D40" i="133"/>
  <c r="E40" i="133"/>
  <c r="C6" i="61"/>
  <c r="D6" i="61"/>
  <c r="A7" i="61"/>
  <c r="A8" i="61" s="1"/>
  <c r="A9" i="61" s="1"/>
  <c r="A10" i="61" s="1"/>
  <c r="E7" i="61"/>
  <c r="E8" i="61"/>
  <c r="E10" i="61"/>
  <c r="E12" i="61"/>
  <c r="E13" i="61"/>
  <c r="C15" i="61"/>
  <c r="D15" i="61"/>
  <c r="E16" i="61"/>
  <c r="A7" i="90"/>
  <c r="A8" i="90" s="1"/>
  <c r="A9" i="90" s="1"/>
  <c r="A10" i="90" s="1"/>
  <c r="A11" i="90" s="1"/>
  <c r="A12" i="90" s="1"/>
  <c r="A13" i="90" s="1"/>
  <c r="A14" i="90" s="1"/>
  <c r="A15" i="90" s="1"/>
  <c r="A17" i="90" s="1"/>
  <c r="A18" i="90" s="1"/>
  <c r="A19" i="90" s="1"/>
  <c r="A20" i="90" s="1"/>
  <c r="C7" i="90"/>
  <c r="C14" i="90" s="1"/>
  <c r="C20" i="90" s="1"/>
  <c r="D7" i="90"/>
  <c r="E6" i="3"/>
  <c r="E5" i="3" s="1"/>
  <c r="C17" i="3"/>
  <c r="C33" i="3" s="1"/>
  <c r="E18" i="3"/>
  <c r="E19" i="3"/>
  <c r="C5" i="23"/>
  <c r="D5" i="23"/>
  <c r="A6" i="23"/>
  <c r="A7" i="23" s="1"/>
  <c r="A8" i="23" s="1"/>
  <c r="A9" i="23" s="1"/>
  <c r="A10" i="23" s="1"/>
  <c r="A11" i="23" s="1"/>
  <c r="A12" i="23" s="1"/>
  <c r="A13" i="23" s="1"/>
  <c r="A14" i="23" s="1"/>
  <c r="A15" i="23" s="1"/>
  <c r="A16" i="23" s="1"/>
  <c r="A17" i="23" s="1"/>
  <c r="A18" i="23" s="1"/>
  <c r="A19" i="23" s="1"/>
  <c r="C13" i="23"/>
  <c r="D13" i="23"/>
  <c r="C15" i="23"/>
  <c r="D15" i="23"/>
  <c r="D18" i="61" l="1"/>
  <c r="D17" i="145"/>
  <c r="F6" i="145"/>
  <c r="F17" i="145" s="1"/>
  <c r="E15" i="61"/>
  <c r="E13" i="23"/>
  <c r="D19" i="23"/>
  <c r="E15" i="23"/>
  <c r="D14" i="90"/>
  <c r="D20" i="90" s="1"/>
  <c r="E7" i="159"/>
  <c r="F6" i="144"/>
  <c r="E33" i="3"/>
  <c r="E17" i="3"/>
  <c r="F42" i="134"/>
  <c r="E41" i="133"/>
  <c r="E44" i="133" s="1"/>
  <c r="D41" i="133"/>
  <c r="D44" i="133" s="1"/>
  <c r="F40" i="133"/>
  <c r="E6" i="144"/>
  <c r="D6" i="144"/>
  <c r="C6" i="144"/>
  <c r="E6" i="61"/>
  <c r="E18" i="61" s="1"/>
  <c r="C18" i="61"/>
  <c r="L17" i="145"/>
  <c r="H17" i="145"/>
  <c r="N7" i="145"/>
  <c r="M7" i="145"/>
  <c r="I10" i="91"/>
  <c r="I23" i="91"/>
  <c r="E5" i="23"/>
  <c r="C19" i="23"/>
  <c r="E7" i="23"/>
  <c r="I17" i="145"/>
  <c r="M17" i="145" s="1"/>
  <c r="D12" i="146"/>
  <c r="D9" i="146" s="1"/>
  <c r="D5" i="146" s="1"/>
  <c r="D16" i="146" s="1"/>
  <c r="C9" i="146"/>
  <c r="C5" i="146" s="1"/>
  <c r="C16" i="146" s="1"/>
  <c r="F41" i="133" l="1"/>
  <c r="F44" i="133"/>
  <c r="E19" i="23"/>
  <c r="J6" i="145"/>
  <c r="N6" i="145" s="1"/>
  <c r="J17" i="145" l="1"/>
  <c r="N17" i="145" s="1"/>
</calcChain>
</file>

<file path=xl/sharedStrings.xml><?xml version="1.0" encoding="utf-8"?>
<sst xmlns="http://schemas.openxmlformats.org/spreadsheetml/2006/main" count="1849" uniqueCount="1321">
  <si>
    <t>Tabuľka 9</t>
  </si>
  <si>
    <t>Tabuľka 10</t>
  </si>
  <si>
    <t>Tabuľka 11</t>
  </si>
  <si>
    <t>Tabuľka 12</t>
  </si>
  <si>
    <t>Tabuľka 13</t>
  </si>
  <si>
    <t>Tabuľka 16</t>
  </si>
  <si>
    <t>Tabuľka 18</t>
  </si>
  <si>
    <t>Tabuľka 19</t>
  </si>
  <si>
    <t>Tabuľka 20</t>
  </si>
  <si>
    <t>Tabuľka 21</t>
  </si>
  <si>
    <t xml:space="preserve">pozn.1): rozdiel medzi údajom, vykazovaným v stĺpci T6_R18_SH a údajom v T5_R56_(SC+SD) uviesť v komentári  </t>
  </si>
  <si>
    <t xml:space="preserve">  - tvorba fondu z predaja alebo likvidácie majetku</t>
  </si>
  <si>
    <t>Vysvetlivky</t>
  </si>
  <si>
    <t xml:space="preserve">      - dohody o vykonaní práce - externí účitelia (účet 521 009)</t>
  </si>
  <si>
    <t xml:space="preserve">      - dohody o vykonaní práce, dohody o pracovnej činnosti
        (účet 521 010)</t>
  </si>
  <si>
    <t>- Iné ostatné  náklady (účet 549) [SUM(R77:R83)]</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</si>
  <si>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</si>
  <si>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</si>
  <si>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</si>
  <si>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</si>
  <si>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</si>
  <si>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</si>
  <si>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</si>
  <si>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</si>
  <si>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</si>
  <si>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</si>
  <si>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T3_V1</t>
  </si>
  <si>
    <t>Tržby za predaný tovar (účet 604)</t>
  </si>
  <si>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</si>
  <si>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</si>
  <si>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</si>
  <si>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</si>
  <si>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</si>
  <si>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</si>
  <si>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</si>
  <si>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</si>
  <si>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</si>
  <si>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</si>
  <si>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</si>
  <si>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</si>
  <si>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</si>
  <si>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</si>
  <si>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 xml:space="preserve">Ostatné sociálne náklady (účet 528)  </t>
  </si>
  <si>
    <t>T13_V3</t>
  </si>
  <si>
    <t>T13_V5</t>
  </si>
  <si>
    <t>T13_V4</t>
  </si>
  <si>
    <t>T13_V6</t>
  </si>
  <si>
    <t>Kontrola</t>
  </si>
  <si>
    <t>Poznámky</t>
  </si>
  <si>
    <t xml:space="preserve">  - poskytnuté jednorázovo</t>
  </si>
  <si>
    <r>
      <t>Zdroje na obstaranie a technické zhodnotenie majetku  z fondu reprodukcie</t>
    </r>
    <r>
      <rPr>
        <sz val="12"/>
        <rFont val="Times New Roman"/>
        <family val="1"/>
      </rPr>
      <t xml:space="preserve"> [R1+R2]</t>
    </r>
  </si>
  <si>
    <t>- nákup softvéru</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</si>
  <si>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</si>
  <si>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</si>
  <si>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</si>
  <si>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</si>
  <si>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</si>
  <si>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</si>
  <si>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</si>
  <si>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</si>
  <si>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</si>
  <si>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T2_R1</t>
  </si>
  <si>
    <t>Tabuľka 17</t>
  </si>
  <si>
    <t>T13_SG(SH)</t>
  </si>
  <si>
    <t>V stĺpci G uvedie vysoká škola objem nákladov na mzdy krytých z iných zdrojov ako je štátny rozpočet.</t>
  </si>
  <si>
    <t>T9_R2</t>
  </si>
  <si>
    <t>z EÚ</t>
  </si>
  <si>
    <r>
      <t xml:space="preserve">Niektoré polia tabuliek sa počítajú alebo inak odvodzujú z iných polí. Tieto polia sú označené </t>
    </r>
    <r>
      <rPr>
        <b/>
        <sz val="12"/>
        <rFont val="Times New Roman"/>
        <family val="1"/>
        <charset val="238"/>
      </rPr>
      <t xml:space="preserve">žltou farbou </t>
    </r>
    <r>
      <rPr>
        <sz val="12"/>
        <rFont val="Times New Roman"/>
        <family val="1"/>
        <charset val="238"/>
      </rPr>
      <t xml:space="preserve">a vysoká škola </t>
    </r>
    <r>
      <rPr>
        <b/>
        <sz val="12"/>
        <rFont val="Times New Roman"/>
        <family val="1"/>
        <charset val="238"/>
      </rPr>
      <t>ich nevyplňuje. Polia, ktoré je potrebné vyplniť, sú označené zelenou farbou. Polia, v ktorých nemôže byť žiadny údaj, sú označené X.</t>
    </r>
  </si>
  <si>
    <t>T16_V2</t>
  </si>
  <si>
    <r>
      <t>Dotácie z rozpočtov obcí a z rozpočtov vyšších územných celkov</t>
    </r>
    <r>
      <rPr>
        <sz val="12"/>
        <rFont val="Times New Roman"/>
        <family val="1"/>
      </rPr>
      <t xml:space="preserve"> [SUM(R2a:R2...)]</t>
    </r>
  </si>
  <si>
    <t>Prostriedky zo zahraničných projektov na budúce aktivity</t>
  </si>
  <si>
    <t>Ostatné</t>
  </si>
  <si>
    <t>finančné fondy</t>
  </si>
  <si>
    <t>stav bankových účtov</t>
  </si>
  <si>
    <t>štrukturálne fondy EÚ</t>
  </si>
  <si>
    <t>dotácie mimo dotačnej zmluvy a mimo dotácií zo štrukturálnych fondov EÚ</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</si>
  <si>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</si>
  <si>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</si>
  <si>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</si>
  <si>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charset val="238"/>
      </rPr>
      <t>1)</t>
    </r>
  </si>
  <si>
    <r>
      <t xml:space="preserve">- tvorba fondu z dotácie </t>
    </r>
    <r>
      <rPr>
        <vertAlign val="superscript"/>
        <sz val="12"/>
        <rFont val="Times New Roman"/>
        <family val="1"/>
        <charset val="238"/>
      </rPr>
      <t>2)</t>
    </r>
  </si>
  <si>
    <r>
      <t xml:space="preserve">- ostatná tvorba </t>
    </r>
    <r>
      <rPr>
        <vertAlign val="superscript"/>
        <sz val="12"/>
        <rFont val="Times New Roman"/>
        <family val="1"/>
        <charset val="238"/>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</si>
  <si>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</si>
  <si>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</si>
  <si>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</si>
  <si>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</si>
  <si>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</si>
  <si>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</si>
  <si>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</si>
  <si>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</si>
  <si>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</si>
  <si>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</si>
  <si>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</si>
  <si>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</si>
  <si>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</si>
  <si>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</si>
  <si>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</si>
  <si>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</si>
  <si>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</si>
  <si>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</si>
  <si>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</si>
  <si>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</si>
  <si>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</si>
  <si>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</si>
  <si>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</si>
  <si>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dopravných prostriedkov  (účet 511 003)</t>
  </si>
  <si>
    <t>- opravy a udržiavanie prostriedkov IT  (účet 511 004)</t>
  </si>
  <si>
    <t>- údržba a opravy meracej techniky, telovýchovných  zariadení ...(účet 511 005)</t>
  </si>
  <si>
    <t>- ostatná údržba a opravy (účet 511 099)</t>
  </si>
  <si>
    <t>- prenájom zariadení (účet 518 002)</t>
  </si>
  <si>
    <t>- prenájom priestorov  (účet 518 001)</t>
  </si>
  <si>
    <t>- ďalšie vzdelávanie zamestnancov  (účet 518 005)</t>
  </si>
  <si>
    <t>- počítačové siete a prenosy údajov  (účet 518 007)</t>
  </si>
  <si>
    <t>- revízie zariadení (účet 518 010)</t>
  </si>
  <si>
    <t>- čistenie verejných priestranstiev (účet 518 011)</t>
  </si>
  <si>
    <t xml:space="preserve"> - zákonné odstupné, odchodné  (účet 527 003)</t>
  </si>
  <si>
    <t xml:space="preserve"> - náhrada príjmu pri PN (účet 527 004)</t>
  </si>
  <si>
    <t xml:space="preserve"> - ochranné pracovné pomôcky podľa Zákonníka práce (účet 527 005) </t>
  </si>
  <si>
    <t xml:space="preserve"> - bankové poplatky (účet 549 002)</t>
  </si>
  <si>
    <t xml:space="preserve"> - úhrada výnosov z úrokov na dotačnom účte (účet 549 003)</t>
  </si>
  <si>
    <t>T11_R11</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</si>
  <si>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</si>
  <si>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</si>
  <si>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</si>
  <si>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</si>
  <si>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t>Výnosy z dlhodobého finančného majetku (účet 652)</t>
  </si>
  <si>
    <t>Prijaté príspevky od iných organizácií (účet 662)</t>
  </si>
  <si>
    <t>Prevádzkové dotácie (účet 691)</t>
  </si>
  <si>
    <t>T10_R5_SA (SB)</t>
  </si>
  <si>
    <t xml:space="preserve">   - Prvok 077 12 05</t>
  </si>
  <si>
    <t>- Podprogram 077 13</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</si>
  <si>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</si>
  <si>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</si>
  <si>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</si>
  <si>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</si>
  <si>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</si>
  <si>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</si>
  <si>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</si>
  <si>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</si>
  <si>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</si>
  <si>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</si>
  <si>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</si>
  <si>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</si>
  <si>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T17_V1</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</si>
  <si>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</si>
  <si>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</si>
  <si>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</si>
  <si>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</si>
  <si>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</si>
  <si>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Sumárny riadok osobitne financovaných súčastí verejnej vysokej školy (špecifiká).</t>
  </si>
  <si>
    <t>T8_R5</t>
  </si>
  <si>
    <t>V stĺpci A uvedie vysoká škola nevyčerpanú dotáciu (+)/nedoplatok dotácie (-) na stravu študentov k 31. 12. príslušného kalendárneho roka.</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</si>
  <si>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</si>
  <si>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</si>
  <si>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</si>
  <si>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</si>
  <si>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</si>
  <si>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</si>
  <si>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</si>
  <si>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</si>
  <si>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</si>
  <si>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</si>
  <si>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Tabuľka 8</t>
  </si>
  <si>
    <t>- zostatok nevyčerpanej dotácie (+)/ nedoplatok dotácie (-) z predchádzajúcich rokov [R6_SB=R8_SA]</t>
  </si>
  <si>
    <t>spolufinanco-
vanie zo ŠR</t>
  </si>
  <si>
    <t xml:space="preserve">Počet študentov  poberajúcich štipendium </t>
  </si>
  <si>
    <t>Počet študentov  poberajúcich štipendium</t>
  </si>
  <si>
    <t>T10_V2</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</si>
  <si>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</si>
  <si>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</si>
  <si>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charset val="238"/>
      </rPr>
      <t>[R1_SB = R12_SA ...]</t>
    </r>
  </si>
  <si>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</si>
  <si>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</si>
  <si>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</si>
  <si>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</si>
  <si>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</si>
  <si>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</si>
  <si>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</si>
  <si>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</si>
  <si>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</si>
  <si>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</si>
  <si>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</si>
  <si>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</si>
  <si>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</si>
  <si>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t>T3_V2</t>
  </si>
  <si>
    <t>T5_V2</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</si>
  <si>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</si>
  <si>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</si>
  <si>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</si>
  <si>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</si>
  <si>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</si>
  <si>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</si>
  <si>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</si>
  <si>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</si>
  <si>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</si>
  <si>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</si>
  <si>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</si>
  <si>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</si>
  <si>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</si>
  <si>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</si>
  <si>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</si>
  <si>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</si>
  <si>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</si>
  <si>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</si>
  <si>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</si>
  <si>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</si>
  <si>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</si>
  <si>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</si>
  <si>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</si>
  <si>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</si>
  <si>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T5_R88-R91</t>
  </si>
  <si>
    <t xml:space="preserve">    - dohody o brigádnickej práci študentov (účet 521 011)</t>
  </si>
  <si>
    <t>T9_V2</t>
  </si>
  <si>
    <t>4a</t>
  </si>
  <si>
    <t xml:space="preserve">Základ pre prídel do štipendijného fondu </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</si>
  <si>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</si>
  <si>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</si>
  <si>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</si>
  <si>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</si>
  <si>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</si>
  <si>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</si>
  <si>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</si>
  <si>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</si>
  <si>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</si>
  <si>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</si>
  <si>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</si>
  <si>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</si>
  <si>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</si>
  <si>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</si>
  <si>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</si>
  <si>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</si>
  <si>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</si>
  <si>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</si>
  <si>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</si>
  <si>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</si>
  <si>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</si>
  <si>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</si>
  <si>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</si>
  <si>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</si>
  <si>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 xml:space="preserve">T18_V1 </t>
  </si>
  <si>
    <t>- vysokoškolské podniky</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</si>
  <si>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</si>
  <si>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</si>
  <si>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</si>
  <si>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</si>
  <si>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</si>
  <si>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</si>
  <si>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</si>
  <si>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</si>
  <si>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</si>
  <si>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</si>
  <si>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</si>
  <si>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</si>
  <si>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</si>
  <si>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</si>
  <si>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</si>
  <si>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</si>
  <si>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</si>
  <si>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</si>
  <si>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</si>
  <si>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</si>
  <si>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</si>
  <si>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</si>
  <si>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</si>
  <si>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</si>
  <si>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</si>
  <si>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</si>
  <si>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</si>
  <si>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</si>
  <si>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</si>
  <si>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</si>
  <si>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</si>
  <si>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Tabuľka 1</t>
  </si>
  <si>
    <t>T6_SA, SB, SC</t>
  </si>
  <si>
    <t>T16_R1</t>
  </si>
  <si>
    <r>
      <t xml:space="preserve">Vysvetlivky k tabuľkám sú organizované v dvoch stĺpcoch. 
</t>
    </r>
    <r>
      <rPr>
        <b/>
        <sz val="12"/>
        <rFont val="Times New Roman"/>
        <family val="1"/>
        <charset val="238"/>
      </rPr>
      <t xml:space="preserve">Prvý stĺpec </t>
    </r>
    <r>
      <rPr>
        <sz val="12"/>
        <rFont val="Times New Roman"/>
        <family val="1"/>
        <charset val="238"/>
      </rPr>
      <t xml:space="preserve">označený ako </t>
    </r>
    <r>
      <rPr>
        <b/>
        <sz val="12"/>
        <rFont val="Times New Roman"/>
        <family val="1"/>
        <charset val="238"/>
      </rPr>
      <t xml:space="preserve">"Kód vysvetlivky" </t>
    </r>
    <r>
      <rPr>
        <sz val="12"/>
        <rFont val="Times New Roman"/>
        <family val="1"/>
        <charset val="238"/>
      </rPr>
      <t xml:space="preserve">obsahuje označenie vysvetlivky, ktoré určuje, ku ktorej tabuľke a ku ktorej časti tabuľky sa vysvetlivka vzťahuje. Význam použitých kódov je illustrovaný na nasledovných príkladoch:
</t>
    </r>
    <r>
      <rPr>
        <b/>
        <sz val="12"/>
        <rFont val="Times New Roman"/>
        <family val="1"/>
        <charset val="238"/>
      </rPr>
      <t>Príklad č. 1:</t>
    </r>
    <r>
      <rPr>
        <sz val="12"/>
        <rFont val="Times New Roman"/>
        <family val="1"/>
        <charset val="238"/>
      </rPr>
      <t xml:space="preserve"> T1_R10 - vysvetlivka sa vzťahuje k tabuľke č.1, k riadku 10
</t>
    </r>
    <r>
      <rPr>
        <b/>
        <sz val="12"/>
        <rFont val="Times New Roman"/>
        <family val="1"/>
        <charset val="238"/>
      </rPr>
      <t>Príklad č. 2:</t>
    </r>
    <r>
      <rPr>
        <sz val="12"/>
        <rFont val="Times New Roman"/>
        <family val="1"/>
        <charset val="238"/>
      </rPr>
      <t xml:space="preserve"> T1_R4:R8 - vysvetlivka sa vzťahuje k tabuľke č. 1, k riadkom 4 až 8
</t>
    </r>
    <r>
      <rPr>
        <b/>
        <sz val="12"/>
        <rFont val="Times New Roman"/>
        <family val="1"/>
        <charset val="238"/>
      </rPr>
      <t>Príklad č. 3:</t>
    </r>
    <r>
      <rPr>
        <sz val="12"/>
        <rFont val="Times New Roman"/>
        <family val="1"/>
        <charset val="238"/>
      </rPr>
      <t xml:space="preserve"> T1_V1 - ide o všeobecnú vysvetlivku č. 1 k tabuľke č. 1
</t>
    </r>
    <r>
      <rPr>
        <b/>
        <sz val="12"/>
        <rFont val="Times New Roman"/>
        <family val="1"/>
        <charset val="238"/>
      </rPr>
      <t xml:space="preserve">Príklad č. 4: </t>
    </r>
    <r>
      <rPr>
        <sz val="12"/>
        <rFont val="Times New Roman"/>
        <family val="1"/>
        <charset val="238"/>
      </rPr>
      <t xml:space="preserve">T14_SA - vysvetlivka sa vzťahuje k tabuľke č. 14, k stĺpcu A
</t>
    </r>
    <r>
      <rPr>
        <b/>
        <sz val="12"/>
        <rFont val="Times New Roman"/>
        <family val="1"/>
        <charset val="238"/>
      </rPr>
      <t>Príklad č. 5:</t>
    </r>
    <r>
      <rPr>
        <sz val="12"/>
        <rFont val="Times New Roman"/>
        <family val="1"/>
        <charset val="238"/>
      </rPr>
      <t xml:space="preserve"> SPOL_1 - ide o vysvetlivku č. 1 platnú pre všetky tabuľky</t>
    </r>
  </si>
  <si>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</si>
  <si>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</si>
  <si>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</si>
  <si>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</si>
  <si>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</si>
  <si>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</si>
  <si>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</si>
  <si>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</si>
  <si>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</si>
  <si>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</si>
  <si>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</si>
  <si>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</si>
  <si>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</si>
  <si>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</si>
  <si>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Položka</t>
  </si>
  <si>
    <t>Hlavná činnosť</t>
  </si>
  <si>
    <t>Podnikateľská činnosť</t>
  </si>
  <si>
    <t>Rezervný fond</t>
  </si>
  <si>
    <t>Fond reprodukcie</t>
  </si>
  <si>
    <t>Štipendijný fond</t>
  </si>
  <si>
    <t>Návrh na prídel do štipendijného fondu</t>
  </si>
  <si>
    <t>Pokuty a penále (účet 641+642)</t>
  </si>
  <si>
    <t>Platby za odpísané pohľadávky  (účet 643)</t>
  </si>
  <si>
    <t>Kurzové zisky  (účet 645)</t>
  </si>
  <si>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</si>
  <si>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T6_V2</t>
  </si>
  <si>
    <t>T13_V1</t>
  </si>
  <si>
    <t>T13_R1</t>
  </si>
  <si>
    <t>T18_V1</t>
  </si>
  <si>
    <t>Tržby z predaja dlhodobého NM a HM (účet 651)</t>
  </si>
  <si>
    <t>Výnosy z precenenia cenných papierov (účet 657)</t>
  </si>
  <si>
    <t>- interiérové vybavenie  (713 001)</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</si>
  <si>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</si>
  <si>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</si>
  <si>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</si>
  <si>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</si>
  <si>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</si>
  <si>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</si>
  <si>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</si>
  <si>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</si>
  <si>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</si>
  <si>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</si>
  <si>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</si>
  <si>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charset val="238"/>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</si>
  <si>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</si>
  <si>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</si>
  <si>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</si>
  <si>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</si>
  <si>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</si>
  <si>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</si>
  <si>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</si>
  <si>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</si>
  <si>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</si>
  <si>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</si>
  <si>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</si>
  <si>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</si>
  <si>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</si>
  <si>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</si>
  <si>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</si>
  <si>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</si>
  <si>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</si>
  <si>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</si>
  <si>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                                                                                                                                                                                                                                                                                                                                                                                                                                                                                                                                                                                                                                                                                                                                                                                                                                                                                                                                                                                                                                                                                                                                                                                                                                                                                                                                                                                                                                                                                                                                                                                                                                                                                                                                                                                                                                                                                                                                                                                                                                                                                                                                                                                                                                                                                                                                                                                                                                                                                                                                                                                                                                                                                                                                                                                                                                                                                                                                                                                                                                                                                                                                                                                                                                                                                                                                                                                                                                                                                                                                                                                                                                                                                                                                                                                                                                                                                                                                                                                                                                                                                                                                                                                                                                                                                                                                                                                                                                                                                                                                                                                          </t>
  </si>
  <si>
    <t xml:space="preserve">  </t>
  </si>
  <si>
    <r>
      <t xml:space="preserve">- tvorba fondu z hospodárskeho výsledku (účet 413  111)  </t>
    </r>
    <r>
      <rPr>
        <vertAlign val="superscript"/>
        <sz val="12"/>
        <rFont val="Times New Roman"/>
        <family val="1"/>
        <charset val="238"/>
      </rPr>
      <t xml:space="preserve">1) </t>
    </r>
  </si>
  <si>
    <t>- tvorba fondu prevodom z rezervného fondu (účet  413 114)</t>
  </si>
  <si>
    <t>- tvorba fondu z darov a z dedičstva (účet 413 112)</t>
  </si>
  <si>
    <t>- tvorba fondu z odpisov (účet 413 116)</t>
  </si>
  <si>
    <r>
      <t xml:space="preserve">- ostatná tvorba (účet 413 113) </t>
    </r>
    <r>
      <rPr>
        <vertAlign val="superscript"/>
        <sz val="12"/>
        <rFont val="Times New Roman"/>
        <family val="1"/>
        <charset val="238"/>
      </rPr>
      <t xml:space="preserve">2) </t>
    </r>
  </si>
  <si>
    <t>1b</t>
  </si>
  <si>
    <t>2b</t>
  </si>
  <si>
    <t>3b</t>
  </si>
  <si>
    <t>4b</t>
  </si>
  <si>
    <t>15b</t>
  </si>
  <si>
    <t>15c</t>
  </si>
  <si>
    <t>15d</t>
  </si>
  <si>
    <t xml:space="preserve">Názov verejnej vysokej školy: </t>
  </si>
  <si>
    <t>T10_R10</t>
  </si>
  <si>
    <t>bez zmien</t>
  </si>
  <si>
    <t>Priemerný mesačný náklad na doktoranda</t>
  </si>
  <si>
    <t xml:space="preserve"> - Podprogram 06K 12            </t>
  </si>
  <si>
    <t>T9_R1_SC_SD</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</si>
  <si>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</si>
  <si>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</si>
  <si>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</si>
  <si>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</si>
  <si>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</si>
  <si>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</si>
  <si>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</si>
  <si>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</si>
  <si>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</si>
  <si>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</si>
  <si>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</si>
  <si>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</si>
  <si>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</si>
  <si>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</si>
  <si>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</si>
  <si>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</si>
  <si>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</si>
  <si>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</si>
  <si>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</si>
  <si>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</si>
  <si>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</si>
  <si>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</si>
  <si>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</si>
  <si>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</si>
  <si>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</si>
  <si>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</si>
  <si>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</si>
  <si>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</si>
  <si>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</si>
  <si>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</si>
  <si>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</si>
  <si>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</si>
  <si>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</si>
  <si>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</si>
  <si>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</si>
  <si>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</si>
  <si>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</si>
  <si>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</si>
  <si>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</si>
  <si>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</si>
  <si>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</si>
  <si>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</si>
  <si>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</si>
  <si>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</si>
  <si>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</si>
  <si>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</si>
  <si>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</si>
  <si>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</si>
  <si>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</si>
  <si>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</si>
  <si>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</si>
  <si>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</si>
  <si>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</si>
  <si>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</si>
  <si>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</si>
  <si>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</si>
  <si>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</si>
  <si>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</si>
  <si>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</si>
  <si>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</si>
  <si>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</si>
  <si>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</si>
  <si>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</si>
  <si>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</si>
  <si>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</si>
  <si>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</si>
  <si>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</si>
  <si>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</si>
  <si>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</si>
  <si>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</si>
  <si>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</si>
  <si>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</si>
  <si>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</si>
  <si>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</si>
  <si>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</si>
  <si>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</si>
  <si>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</si>
  <si>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</si>
  <si>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</si>
  <si>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</si>
  <si>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</si>
  <si>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</si>
  <si>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</si>
  <si>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</si>
  <si>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</si>
  <si>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</si>
  <si>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</si>
  <si>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</si>
  <si>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</si>
  <si>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</si>
  <si>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</si>
  <si>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</si>
  <si>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</si>
  <si>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</si>
  <si>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</si>
  <si>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</si>
  <si>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</si>
  <si>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</si>
  <si>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</si>
  <si>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</si>
  <si>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</si>
  <si>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</si>
  <si>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</si>
  <si>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</si>
  <si>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</si>
  <si>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</si>
  <si>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</si>
  <si>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</si>
  <si>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</si>
  <si>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</si>
  <si>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</si>
  <si>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</si>
  <si>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</si>
  <si>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</si>
  <si>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</si>
  <si>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</si>
  <si>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</si>
  <si>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</si>
  <si>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</si>
  <si>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</si>
  <si>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</si>
  <si>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</si>
  <si>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</si>
  <si>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</si>
  <si>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</si>
  <si>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</si>
  <si>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</si>
  <si>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</si>
  <si>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</si>
  <si>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T22_V1</t>
  </si>
  <si>
    <t>T23_V1</t>
  </si>
  <si>
    <t>Tabuľka 22</t>
  </si>
  <si>
    <t>Tabuľka 23</t>
  </si>
  <si>
    <t>Tabuľka č. 6 poskytuje informácie o počte a štruktúre zamestnancov a objeme nákladov na mzdy verejnej vysokej školy (bez odvodov).</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</si>
  <si>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</si>
  <si>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</si>
  <si>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</si>
  <si>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</si>
  <si>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</si>
  <si>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</si>
  <si>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</si>
  <si>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</si>
  <si>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</si>
  <si>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</si>
  <si>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</si>
  <si>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</si>
  <si>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</si>
  <si>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</si>
  <si>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</si>
  <si>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</si>
  <si>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</si>
  <si>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</si>
  <si>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</si>
  <si>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</si>
  <si>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</si>
  <si>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</si>
  <si>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</si>
  <si>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</si>
  <si>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</si>
  <si>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</si>
  <si>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</si>
  <si>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</si>
  <si>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</si>
  <si>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</si>
  <si>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</si>
  <si>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</si>
  <si>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</si>
  <si>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</si>
  <si>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</si>
  <si>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</si>
  <si>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</si>
  <si>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</si>
  <si>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</si>
  <si>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</si>
  <si>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</si>
  <si>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</si>
  <si>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</si>
  <si>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</si>
  <si>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</si>
  <si>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</si>
  <si>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</si>
  <si>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</si>
  <si>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</si>
  <si>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</si>
  <si>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</si>
  <si>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</si>
  <si>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</si>
  <si>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</si>
  <si>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</si>
  <si>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</si>
  <si>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</si>
  <si>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</si>
  <si>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</si>
  <si>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</si>
  <si>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</si>
  <si>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</si>
  <si>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</si>
  <si>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</si>
  <si>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</si>
  <si>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</si>
  <si>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</si>
  <si>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</si>
  <si>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</si>
  <si>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</si>
  <si>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</si>
  <si>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</si>
  <si>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</si>
  <si>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</si>
  <si>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</si>
  <si>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</si>
  <si>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</si>
  <si>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</si>
  <si>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</si>
  <si>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</si>
  <si>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</si>
  <si>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</si>
  <si>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</si>
  <si>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</si>
  <si>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</si>
  <si>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</si>
  <si>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</si>
  <si>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</si>
  <si>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</si>
  <si>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</si>
  <si>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</si>
  <si>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</si>
  <si>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</si>
  <si>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</si>
  <si>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</si>
  <si>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</si>
  <si>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</si>
  <si>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</si>
  <si>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</si>
  <si>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</si>
  <si>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</si>
  <si>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</si>
  <si>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</si>
  <si>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</si>
  <si>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</si>
  <si>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</si>
  <si>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</si>
  <si>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</si>
  <si>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</si>
  <si>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</si>
  <si>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</si>
  <si>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</si>
  <si>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</si>
  <si>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</si>
  <si>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</si>
  <si>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</si>
  <si>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</si>
  <si>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</si>
  <si>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</si>
  <si>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</si>
  <si>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</si>
  <si>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</si>
  <si>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</si>
  <si>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</si>
  <si>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</si>
  <si>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</si>
  <si>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</si>
  <si>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</si>
  <si>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</si>
  <si>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</si>
  <si>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</si>
  <si>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</si>
  <si>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</si>
  <si>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</si>
  <si>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</si>
  <si>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</si>
  <si>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</si>
  <si>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</si>
  <si>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</si>
  <si>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</si>
  <si>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</si>
  <si>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</si>
  <si>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</si>
  <si>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</si>
  <si>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</si>
  <si>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</si>
  <si>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</si>
  <si>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</si>
  <si>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</si>
  <si>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</si>
  <si>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</si>
  <si>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</si>
  <si>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</si>
  <si>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</si>
  <si>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</si>
  <si>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Súvzťažnosti</t>
  </si>
  <si>
    <r>
      <t xml:space="preserve">2) všetky údaje o výnosoch a nákladoch  sa uvádzajú </t>
    </r>
    <r>
      <rPr>
        <sz val="11"/>
        <rFont val="Times New Roman"/>
        <family val="1"/>
        <charset val="238"/>
      </rPr>
      <t>v Eur</t>
    </r>
  </si>
  <si>
    <t>Zamestnanci platení z dotácie MŠVVaŠ SR</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</si>
  <si>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</si>
  <si>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</si>
  <si>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V stĺpci SA, resp. SC sa uvedú príjmy z dotácie na sociálne štipendiá poskytnuté prostredníctvom  kapitoly MŠVVaŠ SR na základe dotačnej zmluvy v danom kalendárnom roku.</t>
  </si>
  <si>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</si>
  <si>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t>T13_R11_SE(SF)</t>
  </si>
  <si>
    <t xml:space="preserve">Nevyčerpaná dotácia (+) / nedoplatok dotácie (-) k 31. 12. predchádzajúceho roka  
[R4_SC = R6_SA]                         </t>
  </si>
  <si>
    <t>T1_R1:R15</t>
  </si>
  <si>
    <t>Všeobecná poznámka č. 1</t>
  </si>
  <si>
    <t>doktorandi a doktorandské štipendiá</t>
  </si>
  <si>
    <t>86a</t>
  </si>
  <si>
    <t>Projektovaná lôžková kapacita študentského domova k 31. 12. kalendárneho roka (v počte miest)</t>
  </si>
  <si>
    <t>T9_R6_SA_AB</t>
  </si>
  <si>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</si>
  <si>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</si>
  <si>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</si>
  <si>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</si>
  <si>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</si>
  <si>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10a</t>
  </si>
  <si>
    <t>G=A+B+C+D+E+F</t>
  </si>
  <si>
    <t>Poskytnuté príspevky z podielu zaplatenej dane</t>
  </si>
  <si>
    <t>Zost. cena predaného DNM a DHM</t>
  </si>
  <si>
    <t>T4_R4</t>
  </si>
  <si>
    <t>Vysoká škola uvedie v samostatnom riadku objem výnosov zo školného za štúdium v externej forme štúdia</t>
  </si>
  <si>
    <t xml:space="preserve">zabezpečenie mobilít v súlade s medzinárodnými zmluvami </t>
  </si>
  <si>
    <t>Peniaze na ceste (účet 261)</t>
  </si>
  <si>
    <r>
      <t xml:space="preserve">Tabuľka č. 22 poskytuje informácie o výkaze ziskov a strát sumár za VVŠ </t>
    </r>
    <r>
      <rPr>
        <b/>
        <sz val="12"/>
        <rFont val="Times New Roman"/>
        <family val="1"/>
        <charset val="238"/>
      </rPr>
      <t xml:space="preserve">za oblasť sociálnej podpory študentov </t>
    </r>
    <r>
      <rPr>
        <sz val="12"/>
        <rFont val="Times New Roman"/>
        <family val="1"/>
        <charset val="238"/>
      </rPr>
      <t xml:space="preserve"> časť </t>
    </r>
    <r>
      <rPr>
        <b/>
        <sz val="12"/>
        <rFont val="Times New Roman"/>
        <family val="1"/>
        <charset val="238"/>
      </rPr>
      <t xml:space="preserve">"Výnosy". </t>
    </r>
    <r>
      <rPr>
        <sz val="12"/>
        <rFont val="Times New Roman"/>
        <family val="1"/>
        <charset val="238"/>
      </rPr>
      <t>Údaje  sa uvádzajú s presnosťou na dve desatinné miesta.</t>
    </r>
  </si>
  <si>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</si>
  <si>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</si>
  <si>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</si>
  <si>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</si>
  <si>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T21_R1_SB + T11_R10a_SB - T5_R86a_SC = T21_R1_SH</t>
  </si>
  <si>
    <t>T11_R10</t>
  </si>
  <si>
    <t>T11_R10a</t>
  </si>
  <si>
    <t>T11_R13</t>
  </si>
  <si>
    <t>T2_R3</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</si>
  <si>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</si>
  <si>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</si>
  <si>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</si>
  <si>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</si>
  <si>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</si>
  <si>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t>T11_V2</t>
  </si>
  <si>
    <t>T11_V3</t>
  </si>
  <si>
    <t>T11_V4</t>
  </si>
  <si>
    <t>T11_V5</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</si>
  <si>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</si>
  <si>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</si>
  <si>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</si>
  <si>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</si>
  <si>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</si>
  <si>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Vo všetkých predpísaných tabuľkách výročnej správy sa dodržiavajú nasledujúce konvencie:</t>
    </r>
    <r>
      <rPr>
        <sz val="12"/>
        <rFont val="Times New Roman"/>
        <family val="1"/>
        <charset val="238"/>
      </rPr>
      <t xml:space="preserve">
</t>
    </r>
    <r>
      <rPr>
        <b/>
        <i/>
        <sz val="12"/>
        <rFont val="Times New Roman"/>
        <family val="1"/>
        <charset val="238"/>
      </rPr>
      <t>a)</t>
    </r>
    <r>
      <rPr>
        <sz val="12"/>
        <rFont val="Times New Roman"/>
        <family val="1"/>
        <charset val="238"/>
      </rPr>
      <t xml:space="preserve"> Všetky riadky tabuliek, ktoré obsahujú údaje, sú číslované. Ak sa údaj v riadku vypočíta z údajov v iných riadkoch, je v riadku s vypočítaným údajom uvedený príslušný vzorec.
</t>
    </r>
    <r>
      <rPr>
        <b/>
        <i/>
        <sz val="12"/>
        <rFont val="Times New Roman"/>
        <family val="1"/>
        <charset val="238"/>
      </rPr>
      <t>b)</t>
    </r>
    <r>
      <rPr>
        <sz val="12"/>
        <rFont val="Times New Roman"/>
        <family val="1"/>
        <charset val="238"/>
      </rPr>
      <t xml:space="preserve"> Riadky tabuľky s hlavnými údajmi za sledovanú oblasť sú vyznačené tučným písmom. Ak v riadkoch nasledujúcich za takýmto riadkom je uvedený </t>
    </r>
    <r>
      <rPr>
        <b/>
        <u/>
        <sz val="12"/>
        <rFont val="Times New Roman"/>
        <family val="1"/>
        <charset val="238"/>
      </rPr>
      <t xml:space="preserve">podrobnejší </t>
    </r>
    <r>
      <rPr>
        <sz val="12"/>
        <rFont val="Times New Roman"/>
        <family val="1"/>
        <charset val="238"/>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charset val="238"/>
      </rPr>
      <t>c)</t>
    </r>
    <r>
      <rPr>
        <sz val="12"/>
        <rFont val="Times New Roman"/>
        <family val="1"/>
        <charset val="238"/>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charset val="238"/>
      </rPr>
      <t>d)</t>
    </r>
    <r>
      <rPr>
        <sz val="12"/>
        <rFont val="Times New Roman"/>
        <family val="1"/>
        <charset val="238"/>
      </rPr>
      <t xml:space="preserve"> Výraz „SUM(R1:R5)“ znamená „súčet riadkov R1 až R5“.
</t>
    </r>
    <r>
      <rPr>
        <b/>
        <i/>
        <sz val="12"/>
        <rFont val="Times New Roman"/>
        <family val="1"/>
        <charset val="238"/>
      </rPr>
      <t xml:space="preserve">e) </t>
    </r>
    <r>
      <rPr>
        <sz val="12"/>
        <rFont val="Times New Roman"/>
        <family val="1"/>
        <charset val="238"/>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charset val="238"/>
      </rPr>
      <t>f)</t>
    </r>
    <r>
      <rPr>
        <sz val="12"/>
        <rFont val="Times New Roman"/>
        <family val="1"/>
        <charset val="238"/>
      </rPr>
      <t>  V poliach tabuliek, ktoré sa nevypĺňajú, je uvedený znak „X“</t>
    </r>
  </si>
  <si>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</si>
  <si>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</si>
  <si>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</si>
  <si>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</si>
  <si>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</si>
  <si>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</si>
  <si>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</si>
  <si>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</si>
  <si>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charset val="238"/>
      </rPr>
      <t xml:space="preserve"> 4)</t>
    </r>
  </si>
  <si>
    <t>T10_R13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</si>
  <si>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</si>
  <si>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</si>
  <si>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t>výnosy VVŠ</t>
  </si>
  <si>
    <t>výnosy VVŠ zo školného a poplatkov</t>
  </si>
  <si>
    <t>náklady VVŠ</t>
  </si>
  <si>
    <t>náklady na mzdy</t>
  </si>
  <si>
    <t xml:space="preserve">T10_R14 </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</si>
  <si>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</si>
  <si>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t>T13_R4_SD = T5_R86_SC+SD</t>
  </si>
  <si>
    <r>
      <t xml:space="preserve">Nárok na príspevok zo štátneho rozpočtu na jedlá podľa metodiky </t>
    </r>
    <r>
      <rPr>
        <sz val="12"/>
        <rFont val="Times New Roman"/>
        <family val="1"/>
      </rPr>
      <t xml:space="preserve">                                     </t>
    </r>
  </si>
  <si>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</si>
  <si>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</si>
  <si>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</si>
  <si>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Fond na podporu štúdia študentov so špecifickými potrebami</t>
  </si>
  <si>
    <t>Účtová trieda 5 spolu r.01 až r.37</t>
  </si>
  <si>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</si>
  <si>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</si>
  <si>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r>
      <t>Priemerné náklady  na jedlo študenta v Eur [</t>
    </r>
    <r>
      <rPr>
        <sz val="12"/>
        <rFont val="Times New Roman"/>
        <family val="1"/>
        <charset val="238"/>
      </rPr>
      <t>R10</t>
    </r>
    <r>
      <rPr>
        <sz val="12"/>
        <rFont val="Times New Roman"/>
        <family val="1"/>
      </rPr>
      <t>/R13]</t>
    </r>
  </si>
  <si>
    <t xml:space="preserve">Náklady / Výnosy </t>
  </si>
  <si>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</si>
  <si>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</si>
  <si>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 xml:space="preserve">Výnos z dotácie zo štátneho rozpočtu na študentské jedálne v kalendárneho roku sa odvíja od zostatku dotácie predchádzajúceho kalendárneho roka a účelovej dotácie daného kalendárneho roka zníženej o prenos zostatku do nasledujúceho kalendárneho roka, resp. zvýšenej o nárok na poskytnutie nedoplatku. </t>
  </si>
  <si>
    <t>x</t>
  </si>
  <si>
    <t>Náklady spolu</t>
  </si>
  <si>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</si>
  <si>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</si>
  <si>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</si>
  <si>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</si>
  <si>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</si>
  <si>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</si>
  <si>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</si>
  <si>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</si>
  <si>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</si>
  <si>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</si>
  <si>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</si>
  <si>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</si>
  <si>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</si>
  <si>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</si>
  <si>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telefón, fax  (účet 518 006, 518 056)</t>
  </si>
  <si>
    <t>- poštovné  (účet 518 008, 518 058)</t>
  </si>
  <si>
    <t>- odvoz odpadu  (účet 518 009, 518 059)</t>
  </si>
  <si>
    <t xml:space="preserve"> - odpisy DN a HM nadobudnutého z kapitálových dotácií zo ŠR 
(účet 551 100, 551 121, 551 123, 551 001, 551 003)</t>
  </si>
  <si>
    <t>Pozn.</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</si>
  <si>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</si>
  <si>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</si>
  <si>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t>(uviesť zoznam všetkých dotácií, každú na zvláštny riadok, napr. podprogram 026 05)</t>
  </si>
  <si>
    <t>Tabuľka č. 20 poskytuje informácie  o príjmoch a výdavkoch vysokej školy na motivačné štipendiá a o počte študentov, ktorí ich poberajú v zmysle § 96a  zákona.</t>
  </si>
  <si>
    <t>T8_R1</t>
  </si>
  <si>
    <t>T19_V2</t>
  </si>
  <si>
    <t>Kód</t>
  </si>
  <si>
    <t>Názov</t>
  </si>
  <si>
    <t>Platné od</t>
  </si>
  <si>
    <t>motivačné štipendium - mimoriadny študijný výsledok</t>
  </si>
  <si>
    <t>motivačné štipendium - mimoriadny výsledok v športovej činnosti</t>
  </si>
  <si>
    <t>motivačné štipendium - mimoriadny výsledok v umeleckej činnosti</t>
  </si>
  <si>
    <t>motivačné štipendium - mimoriadny výsledok vo výskume/vývoji</t>
  </si>
  <si>
    <t>motivačné štipendium - vybrané odbory (§ 96a ods.1 písm. a))</t>
  </si>
  <si>
    <t>motivačné štipendium - vynikajúce plnenie študijných povinností</t>
  </si>
  <si>
    <t>sociálne štipendium</t>
  </si>
  <si>
    <t>štipendium poskytuje EVI</t>
  </si>
  <si>
    <t>štipendium z vlastných zdrojov vysokej školy</t>
  </si>
  <si>
    <t>vládny štipendista</t>
  </si>
  <si>
    <t>z mimo dotačných zdrojov</t>
  </si>
  <si>
    <t>základné z UD MSSR, po dizer. sk.</t>
  </si>
  <si>
    <t>základné z UD MSSR, pred dizer.sk.</t>
  </si>
  <si>
    <t>zvýšenie PhD. štipendia z UD MSSR</t>
  </si>
  <si>
    <t>Kódy z Centrálneho registra študentov</t>
  </si>
  <si>
    <t>Kódy z CRŠ</t>
  </si>
  <si>
    <t>DrŠ</t>
  </si>
  <si>
    <t>T4_R3</t>
  </si>
  <si>
    <t>T4_R5</t>
  </si>
  <si>
    <t>- iné analyticky sledované náklady (účet 511 006-008, 511 056)</t>
  </si>
  <si>
    <t xml:space="preserve"> - poistné náklady (havarijné, majetok, na študentov) (účet 549 004, 549 014, 549 015, 549 054)</t>
  </si>
  <si>
    <t>Priemerné platy</t>
  </si>
  <si>
    <t>I=H/D/12</t>
  </si>
  <si>
    <t>- vysokoškolskí učitelia s funkčným zaradením "profesor"                 *)</t>
  </si>
  <si>
    <t>*) medzi profesorov sa započítava aj funkčné zaradenie "hosťujúci profesor"</t>
  </si>
  <si>
    <t>Tabuľka 6a</t>
  </si>
  <si>
    <t>náklady na mzdy žien</t>
  </si>
  <si>
    <t xml:space="preserve">- náklady na tvorbu ostatných fondov (účty  556 510, 556 520) </t>
  </si>
  <si>
    <t>- ostatných fondov (účet  656 510, 656 520)</t>
  </si>
  <si>
    <t>T4_R2</t>
  </si>
  <si>
    <t>- náklady na tvorbu fondu na podporu štúdia študentov so špecifickými potrebami 
  (účet 556 300)</t>
  </si>
  <si>
    <t>- fondu na podporu štúdia študentov so špecifickými potrebami 
  (účet 656 300)</t>
  </si>
  <si>
    <t>Tabuľka č. 6a poskytuje informácie o počte a štruktúre žien a objeme nákladov na mzdy verejnej vysokej školy (bez odvodov).</t>
  </si>
  <si>
    <t>Stav fondu k 1. 1. kalendárneho roku  v R1 sa  rovná stavu fondu k 31.12. predchádzajúceho roku v R12.</t>
  </si>
  <si>
    <t>T6a_V1</t>
  </si>
  <si>
    <t>Súvzťažnosť tvorby štipendijného fondu z výnosov zo školného v T13_R9_SF na T4_R15_SB.</t>
  </si>
  <si>
    <r>
      <t xml:space="preserve">V riadkoch 2 až 6 uvedie vysoká škola vysokoškolských učiteľov zaradených vo </t>
    </r>
    <r>
      <rPr>
        <u/>
        <sz val="12"/>
        <color theme="1"/>
        <rFont val="Times New Roman"/>
        <family val="1"/>
        <charset val="238"/>
      </rPr>
      <t>funkciách</t>
    </r>
    <r>
      <rPr>
        <sz val="12"/>
        <color theme="1"/>
        <rFont val="Times New Roman"/>
        <family val="1"/>
        <charset val="238"/>
      </rPr>
      <t xml:space="preserve">  profesor (vrátane hosťujúcich profesorov), docent, odborný asistent, asistent a lektor.</t>
    </r>
  </si>
  <si>
    <t>T21_R1_SA + T11_R10_SB -T5_R85_SC = T21_R1_SG</t>
  </si>
  <si>
    <r>
      <t xml:space="preserve">Krytie fondu finančnými prostriedkami na osobitnom bankovom účte </t>
    </r>
    <r>
      <rPr>
        <vertAlign val="superscript"/>
        <sz val="12"/>
        <rFont val="Times New Roman"/>
        <family val="1"/>
        <charset val="238"/>
      </rPr>
      <t xml:space="preserve">3) </t>
    </r>
    <r>
      <rPr>
        <sz val="11"/>
        <rFont val="Times New Roman"/>
        <family val="1"/>
        <charset val="238"/>
      </rPr>
      <t>k 31.12.</t>
    </r>
  </si>
  <si>
    <t>Fondy VVŠ</t>
  </si>
  <si>
    <t>uvádzajú sa len štipendiá vyplatené z vlastných zdrojov, v CRŠ kód 9</t>
  </si>
  <si>
    <r>
      <t xml:space="preserve">3) uvádzajú sa </t>
    </r>
    <r>
      <rPr>
        <b/>
        <sz val="11"/>
        <rFont val="Times New Roman"/>
        <family val="1"/>
        <charset val="238"/>
      </rPr>
      <t>jedlá vydané študentom len vo vlastnej jedálni</t>
    </r>
    <r>
      <rPr>
        <sz val="11"/>
        <rFont val="Times New Roman"/>
        <family val="1"/>
        <charset val="238"/>
      </rPr>
      <t>, na ktoré sa poskytuje dotácia</t>
    </r>
  </si>
  <si>
    <t>- počet vydaných jedál študentom vo vlastných stravovacích zariadeniach3)</t>
  </si>
  <si>
    <t>T11_R2_SA (SB) = T13_R2_SC (SD)</t>
  </si>
  <si>
    <t>Ak položke požadovanej v tabuľke zodpovedá podľa predpísanej analytickej evidencie na príslušnom syntetickom  účte  nejaký špecifikcký kód (napríklad kód ekonomickej klasifikácie), uvedie sa tento kód za názvom položky.</t>
  </si>
  <si>
    <t>V stĺpci SA, resp. SC sa uvedú výdavky z dotácie na sociálne štipendiá poskytnuté študentom v danom kalendárnom roku, uvedené v Centrálnom registri študentov pod kódom 1.</t>
  </si>
  <si>
    <t>V tomto riadku uvádzajte len čerpanie sociálnych štipendií a motivačných štipendií z dotácie a z vlastných zdrojov. Táto hodnota musí byť započítaná v tvorbe fondu a tiež uvedená v T19_R1.</t>
  </si>
  <si>
    <t>Stavy na devízových účtoch je potrebné uvádzať v eurách.</t>
  </si>
  <si>
    <t>Tabuľka č.19 poskytuje informácie o objeme a štruktúre mot. štipendií  vyplácaných verejnou vysokou školou z vlastných zdrojov uvedených v Centrálnom registri študentov s kódom 9.</t>
  </si>
  <si>
    <r>
      <t>Tabuľka č. 23 poskytuje informácie o výkaze ziskov a strát sumár za VVŠ za oblasť sociálnej podpory študentov</t>
    </r>
    <r>
      <rPr>
        <sz val="12"/>
        <rFont val="Times New Roman"/>
        <family val="1"/>
        <charset val="238"/>
      </rPr>
      <t xml:space="preserve">  časť</t>
    </r>
    <r>
      <rPr>
        <b/>
        <sz val="12"/>
        <rFont val="Times New Roman"/>
        <family val="1"/>
        <charset val="238"/>
      </rPr>
      <t xml:space="preserve"> "Náklady".</t>
    </r>
    <r>
      <rPr>
        <sz val="12"/>
        <rFont val="Times New Roman"/>
        <family val="1"/>
        <charset val="238"/>
      </rPr>
      <t xml:space="preserve"> Údaje sa uvádzajú s presnosťou na dve desatinné miesta.</t>
    </r>
  </si>
  <si>
    <t>Výpočet</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</si>
  <si>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</si>
  <si>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</si>
  <si>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</si>
  <si>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</si>
  <si>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</si>
  <si>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r>
      <t xml:space="preserve">Do tabuľky sa uvádzajú aj </t>
    </r>
    <r>
      <rPr>
        <b/>
        <sz val="10"/>
        <color indexed="10"/>
        <rFont val="Times New Roman"/>
        <family val="1"/>
        <charset val="238"/>
      </rPr>
      <t>motivačné štipendiá doktorandov</t>
    </r>
    <r>
      <rPr>
        <sz val="10"/>
        <color indexed="10"/>
        <rFont val="Times New Roman"/>
        <family val="1"/>
      </rPr>
      <t>, nie však "normálne" štipendiá doktorandov podľa platovej tabuľky!!</t>
    </r>
  </si>
  <si>
    <t>súčet HČ+PČ</t>
  </si>
  <si>
    <t>súčet HČ+PČ-daň z príjmov</t>
  </si>
  <si>
    <t>L= G+H+I+J+K</t>
  </si>
  <si>
    <t>-za dosiahnutie vynikajúceho výsledku v oblasti štúdia [R6+R7]</t>
  </si>
  <si>
    <t>-za dosiahnutie vynikajúceho výsledku vo výskume a vývoji [R9+R10]</t>
  </si>
  <si>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od riadku 0132 až po 0144 štatistického výkazu Škol (MŠ SR) 2-04).</t>
  </si>
  <si>
    <t>T12_SE</t>
  </si>
  <si>
    <t xml:space="preserve">Údaje sa kontrolujú na poskytnutú dotáciu  na študentské domovy (vrátane zmluvných zariadení a dotácie na valorizáciu platov zamestnancov ŠJ) </t>
  </si>
  <si>
    <t>Zmeny stavu zásob vlastnej výroby (účtová skupina 611-614)</t>
  </si>
  <si>
    <t>Aktivácia (účet 621-624)</t>
  </si>
  <si>
    <t>Príspevky z podielu zaplatenej dane (účet 665)</t>
  </si>
  <si>
    <t>- ostatné energie (502 099)</t>
  </si>
  <si>
    <t>- dopravné služby (účet 518 012, 518 512)</t>
  </si>
  <si>
    <t>- ostatné náklady z účtovej skupiny 55 (účty 552, 553, 554, 557, 558, 559)</t>
  </si>
  <si>
    <t>- chemikálie a ostatný materiál pre zabezpečenie experimentálnej výučby  (účet 501 002, 501 052)</t>
  </si>
  <si>
    <t xml:space="preserve">    - Podpora štud. so špecifickými potrebami podľa §100  (549 018) </t>
  </si>
  <si>
    <t>81a</t>
  </si>
  <si>
    <t>- náklady na tvorbu fondu reprodukcie (účet 556 400) (z predaja a likvidácie majetku)</t>
  </si>
  <si>
    <t xml:space="preserve"> - iné analyticky sledované náklady (účet 549 005-006, 549 012)</t>
  </si>
  <si>
    <t>- tvorba fondu z výnosov z predaja (a likvidácie) majetku (účet 413 117)</t>
  </si>
  <si>
    <t>- vložné na konferencie (649 018)</t>
  </si>
  <si>
    <t>T5_R90_(SA+SB)=T13_R5_SC
T5_R90_(SC+SD)=T13_R5_SD</t>
  </si>
  <si>
    <t>Náklady sú kontrolované na údaje z výkazníctva - tvorba fondu z likvidovaného / predaného majetku</t>
  </si>
  <si>
    <t>V T11_SB_R10 sa uvádzajú kapitálové dotácie prijaté (cash) zo zdroja 111. Ide o dotácie z programu 077 (T1_SB_R15), z iných kapitol štátneho rozpočtu (T2_SB_R1), z kapitoly MŠVVaŠ  (T18_SB_R9).
Objem kapitálovej dotácie z iných kapitol žiadame osobitne uviesť do poznámky.</t>
  </si>
  <si>
    <t xml:space="preserve">V riadku 2 uvedie vysoká škola celkový objem príjmov z dotácií z rozpočtu obcí a VÚC. V riadkoch R2a ... rozpíše podrobnejšie jednotlivé druhy týchto dotácií, každú na osobitný riadok. </t>
  </si>
  <si>
    <t>V týchto riadkoch uvedie verejná vysoká škola všetky osobitne financované súčasti (špecifiká), každú na osobitný riadok.</t>
  </si>
  <si>
    <r>
      <t xml:space="preserve">Uveďte </t>
    </r>
    <r>
      <rPr>
        <b/>
        <sz val="12"/>
        <color indexed="8"/>
        <rFont val="Times New Roman"/>
        <family val="1"/>
        <charset val="238"/>
      </rPr>
      <t xml:space="preserve">len náklady na jedlá </t>
    </r>
    <r>
      <rPr>
        <sz val="12"/>
        <color indexed="8"/>
        <rFont val="Times New Roman"/>
        <family val="1"/>
        <charset val="238"/>
      </rPr>
      <t xml:space="preserve">vydané študentom v kalendárnom roku </t>
    </r>
    <r>
      <rPr>
        <b/>
        <sz val="12"/>
        <color indexed="8"/>
        <rFont val="Times New Roman"/>
        <family val="1"/>
        <charset val="238"/>
      </rPr>
      <t>vo vlastných jedálňach a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</si>
  <si>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 prenajatých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</si>
  <si>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vo vlastných jedálňach a stravovacích zariadeniach</t>
    </r>
    <r>
      <rPr>
        <sz val="12"/>
        <color indexed="8"/>
        <rFont val="Times New Roman"/>
        <family val="1"/>
        <charset val="238"/>
      </rPr>
      <t>.</t>
    </r>
  </si>
  <si>
    <t>T11_SB_R10 ≥ T1_SB_R15</t>
  </si>
  <si>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z APVV pre VVŠ ako spoluriešiteľa, resp.dotácie, ak hlavným riešiteľom je iná právnická osoba ako VVŠ. </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</si>
  <si>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charset val="238"/>
      </rPr>
      <t>z APVV pre VVŠ ako hlavného riešiteľa (údaje patria do T18). Do tejto tabuľky sa uvádzajú  dotácie z APVV pre VVŠ ako spoluriešiteľa, resp.dotácie, ak hlavným riešiteľom je iná právnická osoba ako VVŠ. Nepatria sem prostriedky na zahraničné mobility na 05T 08 a 021 02 03.</t>
    </r>
  </si>
  <si>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</si>
  <si>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t>Údaje sa kontrolujú na štatistické údaje MŠVVaŠ SR zasielané CVTI SR.</t>
  </si>
  <si>
    <t>T13_V7</t>
  </si>
  <si>
    <t>Čerpanie štipendijného fondu je vo výške čerpania soc. štipendií , čerpania  motivač. štipendií a čerpania štipendií z vlastných zdrojov.</t>
  </si>
  <si>
    <r>
      <t xml:space="preserve">Príjem z dotácie na motivačné štipendiá z kapitoly MŠVVaŠ SR v kalendárnom roku </t>
    </r>
    <r>
      <rPr>
        <sz val="12"/>
        <rFont val="Times New Roman"/>
        <family val="1"/>
        <charset val="238"/>
      </rPr>
      <t xml:space="preserve"> </t>
    </r>
  </si>
  <si>
    <r>
      <t>Nevyčerpaná dotácia (+) / nedoplatok dotácie (-) k 31. 12. kalendárneho roka</t>
    </r>
    <r>
      <rPr>
        <b/>
        <vertAlign val="superscript"/>
        <sz val="12"/>
        <rFont val="Times New Roman"/>
        <family val="1"/>
        <charset val="238"/>
      </rPr>
      <t xml:space="preserve"> </t>
    </r>
    <r>
      <rPr>
        <b/>
        <sz val="12"/>
        <rFont val="Times New Roman"/>
        <family val="1"/>
        <charset val="238"/>
      </rPr>
      <t xml:space="preserve">  [R1+R2-R3]                       </t>
    </r>
  </si>
  <si>
    <r>
      <t>Počet študentov, ktorým bolo priznané motivačné štipendium</t>
    </r>
    <r>
      <rPr>
        <b/>
        <vertAlign val="superscript"/>
        <sz val="12"/>
        <rFont val="Times New Roman"/>
        <family val="1"/>
        <charset val="238"/>
      </rPr>
      <t xml:space="preserve"> 1)</t>
    </r>
  </si>
  <si>
    <t xml:space="preserve">1) v riadku 5 sa uvedie celkový fyzický počet študentov (pričom 1 študent sa počíta za 1 fyzickú osobu), ktorým bolo vyplatené motivačné štipendium v kalendárnom roku </t>
  </si>
  <si>
    <t>2) uvádzajú sa len motivačné štipendiá vyplatené podľa § 96a, ods.1, písm. a) (kód CRŠ 19)</t>
  </si>
  <si>
    <t>3) uvádzajú sa len motivačné štipendiá vyplatené podľa § 96a, ods.1, písm. b) (kódy v  CRŠ: 4, 5, 6, 7, 8)</t>
  </si>
  <si>
    <r>
      <t xml:space="preserve">mot. štipendiá podľa 
§ 96a, ods.1, písm. a)
</t>
    </r>
    <r>
      <rPr>
        <b/>
        <sz val="12"/>
        <rFont val="Times New Roman"/>
        <family val="1"/>
        <charset val="238"/>
      </rPr>
      <t>(kód v CRŠ: 19)</t>
    </r>
    <r>
      <rPr>
        <vertAlign val="superscript"/>
        <sz val="12"/>
        <rFont val="Times New Roman"/>
        <family val="1"/>
        <charset val="238"/>
      </rPr>
      <t>2)</t>
    </r>
  </si>
  <si>
    <r>
      <t xml:space="preserve">Údaje v R2 sú kontrolované na dotačnú zmluvu </t>
    </r>
    <r>
      <rPr>
        <sz val="12"/>
        <rFont val="Times New Roman"/>
        <family val="1"/>
        <charset val="238"/>
      </rPr>
      <t>a na rozpis účelových dotácií na podprograme 077 15 02. Údaje v R3 sú kontrolované na údaje v CRŠ.</t>
    </r>
  </si>
  <si>
    <t>T19_R1_SC + T20_R3(SC+SD) + T8_R1_SC  = T13_R11_SF</t>
  </si>
  <si>
    <t>- dary (účet 649 009) (646 001) (646 002)</t>
  </si>
  <si>
    <r>
      <t>T13_R1_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1. 1.)
T13_R12_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31. 12.)
T13_R1_SL = T13_R12_SK</t>
    </r>
  </si>
  <si>
    <r>
      <t>T13_R5_SC=T5_R90_(SA+S</t>
    </r>
    <r>
      <rPr>
        <b/>
        <sz val="12"/>
        <color theme="1"/>
        <rFont val="Times New Roman"/>
        <family val="1"/>
        <charset val="238"/>
      </rPr>
      <t>B</t>
    </r>
    <r>
      <rPr>
        <sz val="12"/>
        <color theme="1"/>
        <rFont val="Times New Roman"/>
        <family val="1"/>
        <charset val="238"/>
      </rPr>
      <t>)
T13_R5_SD=T5_R90_(SC+SD)</t>
    </r>
  </si>
  <si>
    <t>Náklady sú kontrolované na údaje z výkazníctva - tvorba fondu z predaja a likvidácie majetku</t>
  </si>
  <si>
    <t>K=A+C+E+G+I</t>
  </si>
  <si>
    <t>L=B+D+F+H+J</t>
  </si>
  <si>
    <t>Výnos z dotácie zo štátneho rozpočtu na študentské domovy (vrátane zmluvných zariadení a valorizácie miezd ŠJ)</t>
  </si>
  <si>
    <t xml:space="preserve"> - príspevok zamestnancom na stravovanie  (účet 527 002, 527 052)</t>
  </si>
  <si>
    <r>
      <t>Poskytnuté príspevky</t>
    </r>
    <r>
      <rPr>
        <sz val="12"/>
        <color theme="1"/>
        <rFont val="Times New Roman"/>
        <family val="1"/>
      </rPr>
      <t xml:space="preserve"> </t>
    </r>
    <r>
      <rPr>
        <b/>
        <sz val="12"/>
        <color theme="1"/>
        <rFont val="Times New Roman"/>
        <family val="1"/>
      </rPr>
      <t>(účtová skupina 56: 562 a 563)</t>
    </r>
  </si>
  <si>
    <t>Daň z príjmov (účtová skupina 59: 591 až 595)</t>
  </si>
  <si>
    <t>v R90 ide o náklady na tvorbu FR z predaja a likvidácie majetku = T11R5=T13R5</t>
  </si>
  <si>
    <t>C = A+B</t>
  </si>
  <si>
    <t>z  dotácií 
(ostatné kódy okrem kódu 13)</t>
  </si>
  <si>
    <t>- za súbežné štúdium v dennej forme  (§ 92 ods. 5, 648 026)</t>
  </si>
  <si>
    <t>- za prekročenie štandardnej dĺžky štúdia v dennej forme (§ 92 ods. 6) (648 001)</t>
  </si>
  <si>
    <t xml:space="preserve">- za prijímacie konanie (§ 92 ods. 12 zákona) (účet 648 003) </t>
  </si>
  <si>
    <t xml:space="preserve">- za rigorózne konanie (§ 92 ods. 13 zákona) (účet 648 004) </t>
  </si>
  <si>
    <t xml:space="preserve">- za vydanie diplomu za rigorózne konanie (§ 92 ods. 14 zákona)  (účet 648 005) </t>
  </si>
  <si>
    <t>- za vydanie dokladov o štúdiu a ich kópií (§ 92 ods. 15 zákona) (účet 648 006)</t>
  </si>
  <si>
    <t>- za vydanie dokladov o absolvovaní štúdia v štátnom jazyku a v jazyku požadovanom študentom a ich kópií  (§ 92 ods. 15 zákona) (účet 648 024)</t>
  </si>
  <si>
    <r>
      <t xml:space="preserve"> - za uznávanie rovnocennosti dokladov o štúdiu (§ 92 ods. 15 zákona) (účet 648 025) </t>
    </r>
    <r>
      <rPr>
        <vertAlign val="superscript"/>
        <sz val="12"/>
        <rFont val="Times New Roman"/>
        <family val="1"/>
        <charset val="238"/>
      </rPr>
      <t/>
    </r>
  </si>
  <si>
    <t>- poplatky za vydanie dokladov o absolvovaní štúdia (§92, ods. 15, účet 648 024)</t>
  </si>
  <si>
    <t>- poplatky za uznávanie rovnocennosti dokladov o štúdiu (§92, ods. 15, účet 648 025)</t>
  </si>
  <si>
    <t>- školné za prekročenie štandardnej dĺžky štúdia účet 648 001</t>
  </si>
  <si>
    <t>- školné od cudzincov (§ 92 ods. 9 zákona) účty  648 002, 648  023</t>
  </si>
  <si>
    <t>- poplatky za súbežné štúdium (§ 92, ods. 5) účet  648 026</t>
  </si>
  <si>
    <t>- poplatky za prijímacie konanie (§ 92, ods. 10)  účet 648 003</t>
  </si>
  <si>
    <t>- poplatky za rigorózne konanie (§ 92, ods. 11) účet 648 004</t>
  </si>
  <si>
    <t>- poplatky za rigorózne konanie - vydanie diplómu účet 648 005</t>
  </si>
  <si>
    <t>- poplatky za vydanie dokladov o štúdiu, účet  648 006,</t>
  </si>
  <si>
    <t xml:space="preserve">Pod pojmom "interný doktorand" sa rozumie doktorand , ktorému vysoká škola vypláca štipendium </t>
  </si>
  <si>
    <t>v zmysle § 54 zák. č. 131/2002 Z.z.o vysokých školách a o zmene a doplnení niektorých zákonov</t>
  </si>
  <si>
    <t>- ostatné služby (účet  518 035)</t>
  </si>
  <si>
    <t xml:space="preserve">T5_V3
</t>
  </si>
  <si>
    <t>kvartil q1 25%</t>
  </si>
  <si>
    <t>kvartil q3 75%</t>
  </si>
  <si>
    <t>medián *) = stredná hodnota</t>
  </si>
  <si>
    <r>
      <t>Výnosy zo školného</t>
    </r>
    <r>
      <rPr>
        <sz val="12"/>
        <color indexed="8"/>
        <rFont val="Times New Roman"/>
        <family val="1"/>
      </rPr>
      <t xml:space="preserve">  [SUM (R2:R5)]</t>
    </r>
  </si>
  <si>
    <t xml:space="preserve">- iné analyticky sledované náklady (účty 518 003, 518 013, 518 015-018, 518 020-030, 518 031-034 , 518 040, 518 041, 518 529, 518 530, 518 599, 518 099, ) </t>
  </si>
  <si>
    <t>zdroj 1AA + 3AA spolu</t>
  </si>
  <si>
    <t>zdroj 1AC + 3AC spolu</t>
  </si>
  <si>
    <t>zdroj 1AA1; 3AA1</t>
  </si>
  <si>
    <t>zdroj 1AA2; 3AA2</t>
  </si>
  <si>
    <t>Iné nezaradené</t>
  </si>
  <si>
    <t>V tomto riadku uvádzajte všetky ďalšie nezaradené výdavky nezaradené v predchádzajúcich riadkoch.</t>
  </si>
  <si>
    <r>
      <t xml:space="preserve">Uvedie sa dotácia z </t>
    </r>
    <r>
      <rPr>
        <b/>
        <sz val="12"/>
        <rFont val="Times New Roman"/>
        <family val="1"/>
        <charset val="238"/>
      </rPr>
      <t xml:space="preserve">Úradu vlády SR (na R3) </t>
    </r>
    <r>
      <rPr>
        <sz val="12"/>
        <rFont val="Times New Roman"/>
        <family val="1"/>
        <charset val="238"/>
      </rPr>
      <t xml:space="preserve">, poskytnutá na riešenie projektov v rámci </t>
    </r>
    <r>
      <rPr>
        <b/>
        <sz val="12"/>
        <rFont val="Times New Roman"/>
        <family val="1"/>
        <charset val="238"/>
      </rPr>
      <t>Finančného mechanizmu EHP</t>
    </r>
    <r>
      <rPr>
        <sz val="12"/>
        <rFont val="Times New Roman"/>
        <family val="1"/>
        <charset val="238"/>
      </rPr>
      <t xml:space="preserve"> a </t>
    </r>
    <r>
      <rPr>
        <b/>
        <sz val="12"/>
        <rFont val="Times New Roman"/>
        <family val="1"/>
        <charset val="238"/>
      </rPr>
      <t>Nórskeho finančného mechanizmu</t>
    </r>
    <r>
      <rPr>
        <sz val="12"/>
        <rFont val="Times New Roman"/>
        <family val="1"/>
        <charset val="238"/>
      </rPr>
      <t>. Údaje budú kontrolované na hodnoty z výkazníctva - bežné a kapitálové výdavky evidované na zdrojoch 11E1, 11E2, 11E3, 11E4 a 121.</t>
    </r>
  </si>
  <si>
    <t xml:space="preserve"> T7_R1_SC = T5_R77_(SC +SD),
</t>
  </si>
  <si>
    <t>V prípade, že ešte niektorá VVŠ vypláca doktorandské štipendiá pozadu (ako "mzdy zamestancom"), výška nákladov vykazovaná k 31.12.2018 zohľadňuje aj úhradu štipendií doktorandov, vyplatených v januári  2019 za december 2018</t>
  </si>
  <si>
    <r>
      <t>Výnosy z poplatkov spojených so štúdiom</t>
    </r>
    <r>
      <rPr>
        <sz val="12"/>
        <rFont val="Times New Roman"/>
        <family val="1"/>
      </rPr>
      <t xml:space="preserve"> [SUM (R8:R13)]</t>
    </r>
  </si>
  <si>
    <r>
      <t>- fondu reprodukcie (účet 656 400)</t>
    </r>
    <r>
      <rPr>
        <vertAlign val="superscript"/>
        <sz val="12"/>
        <rFont val="Times New Roman"/>
        <family val="1"/>
        <charset val="238"/>
      </rPr>
      <t xml:space="preserve"> 2)</t>
    </r>
  </si>
  <si>
    <t xml:space="preserve">1) V R50-54 sa uvedú výnosy účtované v súvislosti s použitím  príslušného fondu.  </t>
  </si>
  <si>
    <t>- iné nezaradené</t>
  </si>
  <si>
    <t>z iných zdrojov
 kód 13</t>
  </si>
  <si>
    <t xml:space="preserve">Kategória zamestnancov - žien
</t>
  </si>
  <si>
    <t>kvartil q2 50%
medián *)</t>
  </si>
  <si>
    <r>
      <t>Ostatné náklady (účtová skupina 54)</t>
    </r>
    <r>
      <rPr>
        <sz val="12"/>
        <color theme="1"/>
        <rFont val="Times New Roman"/>
        <family val="1"/>
      </rPr>
      <t xml:space="preserve"> [R75+ R76]</t>
    </r>
  </si>
  <si>
    <r>
      <t xml:space="preserve">Odpisy, predaný majetok a opravné položky (účtová skupina 55: 551 až 558) </t>
    </r>
    <r>
      <rPr>
        <sz val="12"/>
        <color theme="1"/>
        <rFont val="Times New Roman"/>
        <family val="1"/>
      </rPr>
      <t>[SUM(R85:R92)]</t>
    </r>
  </si>
  <si>
    <r>
      <t>Spotreba materiálu (účet 501)</t>
    </r>
    <r>
      <rPr>
        <sz val="12"/>
        <color theme="1"/>
        <rFont val="Times New Roman"/>
        <family val="1"/>
      </rPr>
      <t xml:space="preserve"> [SUM(R2:R13)]</t>
    </r>
  </si>
  <si>
    <r>
      <t>Spotreba energie (účet 502)</t>
    </r>
    <r>
      <rPr>
        <sz val="12"/>
        <color theme="1"/>
        <rFont val="Times New Roman"/>
        <family val="1"/>
      </rPr>
      <t xml:space="preserve"> [SUM(R15:R20)]</t>
    </r>
  </si>
  <si>
    <r>
      <t>Predaný tovar (účet 504)</t>
    </r>
    <r>
      <rPr>
        <sz val="12"/>
        <color theme="1"/>
        <rFont val="Times New Roman"/>
        <family val="1"/>
      </rPr>
      <t xml:space="preserve"> [SUM(R23:R26)]</t>
    </r>
  </si>
  <si>
    <r>
      <t>Opravy a udržiavanie (účet 511)</t>
    </r>
    <r>
      <rPr>
        <sz val="12"/>
        <color theme="1"/>
        <rFont val="Times New Roman"/>
        <family val="1"/>
      </rPr>
      <t xml:space="preserve"> [SUM(R28:R34)]</t>
    </r>
  </si>
  <si>
    <r>
      <t>Cestovné (účet 512)</t>
    </r>
    <r>
      <rPr>
        <sz val="12"/>
        <color theme="1"/>
        <rFont val="Times New Roman"/>
        <family val="1"/>
      </rPr>
      <t xml:space="preserve"> [SUM(R36:R37)]</t>
    </r>
  </si>
  <si>
    <r>
      <t>Ostatné služby (účet 518)</t>
    </r>
    <r>
      <rPr>
        <sz val="12"/>
        <color theme="1"/>
        <rFont val="Times New Roman"/>
        <family val="1"/>
      </rPr>
      <t xml:space="preserve"> [SUM(R40:R54)]   </t>
    </r>
  </si>
  <si>
    <r>
      <t>Mzdové náklady (účet 521)</t>
    </r>
    <r>
      <rPr>
        <sz val="12"/>
        <color theme="1"/>
        <rFont val="Times New Roman"/>
        <family val="1"/>
      </rPr>
      <t xml:space="preserve">  [SUM(R56:R57)]</t>
    </r>
  </si>
  <si>
    <r>
      <t xml:space="preserve"> - OON </t>
    </r>
    <r>
      <rPr>
        <sz val="12"/>
        <color theme="1"/>
        <rFont val="Times New Roman"/>
        <family val="1"/>
      </rPr>
      <t>[SUM(R58:R60)]</t>
    </r>
  </si>
  <si>
    <r>
      <t xml:space="preserve">Zákonné sociálne náklady (účet 527) </t>
    </r>
    <r>
      <rPr>
        <sz val="12"/>
        <color theme="1"/>
        <rFont val="Times New Roman"/>
        <family val="1"/>
      </rPr>
      <t>[SUM(R64:R69)]</t>
    </r>
  </si>
  <si>
    <t>R11_R3</t>
  </si>
  <si>
    <t>Ak má verejná vysoká škola zriadené účty aj mimo Štátnu pokladnicu (napr. dobiehajúce účty na riešenie zahraničných výskumných projektov), uvedie súhrnný údaj o nich v tomto riadku. V komentári uvedie podrobnejšiu charakteristiku týchto účtov.</t>
  </si>
  <si>
    <t>- vložné na konferencie  (účet 518 004, 518 054)</t>
  </si>
  <si>
    <t>- za externú formu štúdia (§ 92 ods. 4) (648 020, 648 011)</t>
  </si>
  <si>
    <t xml:space="preserve"> - za cudzojazyčné štúdium dennou formou (§ 92 ods. 8 a 9) (648 002, 648 010, 648 023)</t>
  </si>
  <si>
    <t>- za cudzojazyčné štúdium dennou formou, 648 010</t>
  </si>
  <si>
    <t>- školné od externých študentov (§ 92 ods. 4  zákona)  účet 648 020,648011</t>
  </si>
  <si>
    <t>-komunikačná infraštruktúra (713 006)</t>
  </si>
  <si>
    <r>
      <t>Iné ostatné výnosy (účet 646, 649)</t>
    </r>
    <r>
      <rPr>
        <b/>
        <sz val="14"/>
        <rFont val="Times New Roman"/>
        <family val="1"/>
        <charset val="238"/>
      </rPr>
      <t xml:space="preserve"> </t>
    </r>
    <r>
      <rPr>
        <b/>
        <sz val="12"/>
        <rFont val="Times New Roman"/>
        <family val="1"/>
        <charset val="238"/>
      </rPr>
      <t>[SUM(R35:R44)]</t>
    </r>
  </si>
  <si>
    <t>- telekomunikačná technika  (713 003)</t>
  </si>
  <si>
    <r>
      <t>Dotácia na kapitálové výdavky z prostriedkov EÚ (štrukturálnych fondov</t>
    </r>
    <r>
      <rPr>
        <b/>
        <sz val="12"/>
        <rFont val="Times New Roman"/>
        <family val="1"/>
        <charset val="238"/>
      </rPr>
      <t xml:space="preserve"> vrátane spolufinancovania)</t>
    </r>
  </si>
  <si>
    <t>*)</t>
  </si>
  <si>
    <t>T12_SA</t>
  </si>
  <si>
    <t>Nákup strojov, prístrojov, zariadení, techniky a náradia [SUM(R5:R10)]</t>
  </si>
  <si>
    <t>Výdavky na obstaranie a technické zhodnotenie dlhobého majetku spolu [R1+SUM(R3:R4)+SUM(R11:R16)]</t>
  </si>
  <si>
    <t>Čerpanie z iných zdrojov (napr. z 131x, ...)</t>
  </si>
  <si>
    <t>zdroj 11S  + 13S spolu</t>
  </si>
  <si>
    <t>zdroj 11T  + 13T spolu</t>
  </si>
  <si>
    <r>
      <t xml:space="preserve">Štipendiá z vlastných zdrojov vysokej školy (§ 97 zákona) spolu </t>
    </r>
    <r>
      <rPr>
        <sz val="12"/>
        <color theme="1"/>
        <rFont val="Times New Roman"/>
        <family val="1"/>
        <charset val="238"/>
      </rPr>
      <t xml:space="preserve">[R2+R5+R8+R11+R14+R17] </t>
    </r>
  </si>
  <si>
    <r>
      <t xml:space="preserve">- prospechové </t>
    </r>
    <r>
      <rPr>
        <sz val="12"/>
        <color theme="1"/>
        <rFont val="Times New Roman"/>
        <family val="1"/>
        <charset val="238"/>
      </rPr>
      <t xml:space="preserve">[R3+R4] </t>
    </r>
  </si>
  <si>
    <r>
      <t xml:space="preserve">  - poskytované mesačne </t>
    </r>
    <r>
      <rPr>
        <vertAlign val="superscript"/>
        <sz val="12"/>
        <color theme="1"/>
        <rFont val="Times New Roman"/>
        <family val="1"/>
        <charset val="238"/>
      </rPr>
      <t>1)</t>
    </r>
  </si>
  <si>
    <r>
      <t xml:space="preserve">- za umeleckú alebo športovú činnosť </t>
    </r>
    <r>
      <rPr>
        <sz val="12"/>
        <color theme="1"/>
        <rFont val="Times New Roman"/>
        <family val="1"/>
        <charset val="238"/>
      </rPr>
      <t xml:space="preserve">[R11+R12]  </t>
    </r>
    <r>
      <rPr>
        <b/>
        <sz val="12"/>
        <color theme="1"/>
        <rFont val="Times New Roman"/>
        <family val="1"/>
        <charset val="238"/>
      </rPr>
      <t xml:space="preserve">                                                     </t>
    </r>
  </si>
  <si>
    <r>
      <t xml:space="preserve">- na sociálnu podporu </t>
    </r>
    <r>
      <rPr>
        <sz val="12"/>
        <color theme="1"/>
        <rFont val="Times New Roman"/>
        <family val="1"/>
        <charset val="238"/>
      </rPr>
      <t>[R15+R16]</t>
    </r>
  </si>
  <si>
    <r>
      <t xml:space="preserve">Počet študentov poberajúcich  štipendiá z vlastných zdrojov </t>
    </r>
    <r>
      <rPr>
        <b/>
        <vertAlign val="superscript"/>
        <sz val="12"/>
        <color theme="1"/>
        <rFont val="Times New Roman"/>
        <family val="1"/>
        <charset val="238"/>
      </rPr>
      <t>2</t>
    </r>
    <r>
      <rPr>
        <b/>
        <sz val="12"/>
        <color theme="1"/>
        <rFont val="Times New Roman"/>
        <family val="1"/>
        <charset val="238"/>
      </rPr>
      <t xml:space="preserve">) </t>
    </r>
  </si>
  <si>
    <t>Zákonné poplatky-školné</t>
  </si>
  <si>
    <t>T12_R5:R10</t>
  </si>
  <si>
    <t>T12_R16</t>
  </si>
  <si>
    <r>
      <t xml:space="preserve">Údaje v R17, SG - celkové výdavky na obstaranie a technické zhodnotenie majetku sa musia rovnať hodnotám, vykazovaným vo výkaze "Príjmy a výdavky" v kategórii 700 za všetky zdroje (štátny rozpočet, vlastné zdroje, prostriedky EÚ, PČ, finančný mechanizmus EHP a Nórsky finančný mechanizmus...) </t>
    </r>
    <r>
      <rPr>
        <b/>
        <sz val="12"/>
        <color theme="1"/>
        <rFont val="Times New Roman"/>
        <family val="1"/>
        <charset val="238"/>
      </rPr>
      <t xml:space="preserve"> spolu</t>
    </r>
    <r>
      <rPr>
        <sz val="12"/>
        <color theme="1"/>
        <rFont val="Times New Roman"/>
        <family val="1"/>
        <charset val="238"/>
      </rPr>
      <t xml:space="preserve">. Ak tieto udaje nie sú v súlade, je potrebné v poznámke vysvetliť dôvod. </t>
    </r>
  </si>
  <si>
    <t>v r.2019 sa nepoužíval</t>
  </si>
  <si>
    <r>
      <t xml:space="preserve">bezpečnostný príplatok </t>
    </r>
    <r>
      <rPr>
        <strike/>
        <sz val="12"/>
        <color theme="1"/>
        <rFont val="Times New Roman"/>
        <family val="1"/>
        <charset val="238"/>
      </rPr>
      <t>z UD MSSR</t>
    </r>
  </si>
  <si>
    <t>zvýšenie PhD. štipendia z Neúčel D MSVVaS SR</t>
  </si>
  <si>
    <t>základné z Neúčel D MSVVaS SR</t>
  </si>
  <si>
    <t>???</t>
  </si>
  <si>
    <r>
      <t xml:space="preserve">Priemerné platy </t>
    </r>
    <r>
      <rPr>
        <b/>
        <i/>
        <sz val="11"/>
        <color theme="1"/>
        <rFont val="Times New Roman"/>
        <family val="1"/>
        <charset val="238"/>
      </rPr>
      <t>mužov</t>
    </r>
  </si>
  <si>
    <r>
      <t xml:space="preserve">mot. štipendiá podľa 
§ 96a, ods.1, písm. b)
</t>
    </r>
    <r>
      <rPr>
        <b/>
        <sz val="12"/>
        <rFont val="Times New Roman"/>
        <family val="1"/>
        <charset val="238"/>
      </rPr>
      <t>(kódy v  CRŠ: 
4, 5, 6, 7, 8)</t>
    </r>
    <r>
      <rPr>
        <vertAlign val="superscript"/>
        <sz val="12"/>
        <rFont val="Times New Roman"/>
        <family val="1"/>
        <charset val="238"/>
      </rPr>
      <t>3)</t>
    </r>
  </si>
  <si>
    <t xml:space="preserve">Čerpanie 
z ostatných zdrojov prostredníctvom fondu reprodukcie </t>
  </si>
  <si>
    <r>
      <t xml:space="preserve">Výnosy z použitia fondov (účet 656) [SUM(R51:R55)]  </t>
    </r>
    <r>
      <rPr>
        <b/>
        <vertAlign val="superscript"/>
        <sz val="12"/>
        <color theme="1"/>
        <rFont val="Times New Roman"/>
        <family val="1"/>
        <charset val="238"/>
      </rPr>
      <t xml:space="preserve"> 1)</t>
    </r>
  </si>
  <si>
    <t>Výnosy zo školného (účet 648) [SUM(R21:R25)]</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</si>
  <si>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</si>
  <si>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Uvedie sa rozsah ubytovania študentov v osobomesiacoch. Napríklad, študent, ktorý býval v študentskom domove 10 mesiacov, prispeje do počtu osobomesiacov údajom 10.</t>
  </si>
  <si>
    <t>uvedené zdroje sú aktuálne?</t>
  </si>
  <si>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</si>
  <si>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r>
      <t xml:space="preserve">Pre účely výpočtu počtu zamestnancov bola použitá metóda </t>
    </r>
    <r>
      <rPr>
        <sz val="11"/>
        <color indexed="8"/>
        <rFont val="Times New Roman"/>
        <family val="1"/>
        <charset val="238"/>
      </rPr>
      <t xml:space="preserve">- </t>
    </r>
    <r>
      <rPr>
        <b/>
        <sz val="11"/>
        <color indexed="8"/>
        <rFont val="Times New Roman"/>
        <family val="1"/>
        <charset val="238"/>
      </rPr>
      <t>Priemerný evidenčný počet zamestnancov - prepočítaný počet</t>
    </r>
    <r>
      <rPr>
        <sz val="11"/>
        <color indexed="8"/>
        <rFont val="Times New Roman"/>
        <family val="1"/>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</si>
  <si>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t xml:space="preserve">    - bežné účty pre študentské domovy</t>
  </si>
  <si>
    <t xml:space="preserve">    - bežné účty pre študentské jedálne</t>
  </si>
  <si>
    <t xml:space="preserve">    - bežné účety na riešenie úloh vedy a
      výskumu  zo SR, resp.zahraničia </t>
  </si>
  <si>
    <t>účty rezervného fondu</t>
  </si>
  <si>
    <t>účty fondu reprodukcie</t>
  </si>
  <si>
    <t>účty štipendijného fondu</t>
  </si>
  <si>
    <t>účty fondov na podporu štúdia študentov so špecifickými potrebami</t>
  </si>
  <si>
    <t>účty ostatných fondov</t>
  </si>
  <si>
    <t>dotačný účet VVŠ</t>
  </si>
  <si>
    <t>devízové účty</t>
  </si>
  <si>
    <t>účty sociálneho fondu</t>
  </si>
  <si>
    <t>účty podnikateľskej činnosti</t>
  </si>
  <si>
    <t xml:space="preserve">   účty termínovaných vkladov</t>
  </si>
  <si>
    <t>bežné účty - zábezpeka</t>
  </si>
  <si>
    <t xml:space="preserve">   účty mimo Štátnej pokladnice spolu</t>
  </si>
  <si>
    <t>ostatné bankové účty v Štátnej pokladnici 
mimo účtov uvedených v R2:R16</t>
  </si>
  <si>
    <t>- bežné účty okrem účtov uvedených v 
  R4:R6</t>
  </si>
  <si>
    <t>Účty v Štátnej pokladnici spolu [SUM(R2:R16)]</t>
  </si>
  <si>
    <t>Stav bankových účtov v ŠP spolu [R1+R18+R19]</t>
  </si>
  <si>
    <t xml:space="preserve">Verejná vysoká škola tu uvedie stavy na jednotlivých účtoch. </t>
  </si>
  <si>
    <t>Verejná vysoká škola tu uvedie stavy na účtoch, na ktoré uchádzači  počas procesu verejného obstarávania vkladajú finančnú zábezpeku.</t>
  </si>
  <si>
    <t>V tomto riadku uvedie verejná vysoká škola všetky ostatné stavy na bankových účtov v Štátnej pokladnici, ktoré neboli zaradené ani do jednej skupiny účtov.</t>
  </si>
  <si>
    <r>
      <t xml:space="preserve">Čísla účtov v </t>
    </r>
    <r>
      <rPr>
        <b/>
        <sz val="12"/>
        <color rgb="FF0000FF"/>
        <rFont val="Times New Roman"/>
        <family val="1"/>
        <charset val="238"/>
      </rPr>
      <t>tvare IBAN</t>
    </r>
  </si>
  <si>
    <t>T16_R2</t>
  </si>
  <si>
    <t>zdroj 1AB + 3AB spolu</t>
  </si>
  <si>
    <t>zdroj 11S1; 13S1</t>
  </si>
  <si>
    <t>zdroj 11S2; 13S2</t>
  </si>
  <si>
    <t>zdroj 11T1; 13T1</t>
  </si>
  <si>
    <t>zdroj 11T2; 13T2</t>
  </si>
  <si>
    <t>zdroj 1AC1; 3AC1</t>
  </si>
  <si>
    <t>zdroj 1AC2; 3AC2</t>
  </si>
  <si>
    <t>zdroj 1AB1; 3AB1</t>
  </si>
  <si>
    <t>zdroj 1AB2; 3AB2</t>
  </si>
  <si>
    <t>zdroj 1AM + 3AM spolu</t>
  </si>
  <si>
    <t>zdroj 1AM1; 3AM1</t>
  </si>
  <si>
    <t>zdroj 1AM2; 3AM2</t>
  </si>
  <si>
    <t>zdroj 1AJ + 3AJ spolu</t>
  </si>
  <si>
    <t>zdroj 1AJ1; 3AJ1</t>
  </si>
  <si>
    <t>zdroj 1AJ2; 3AJ2</t>
  </si>
  <si>
    <t xml:space="preserve">Dotačný účet VVŠ, na ktorý MŠVVaŠ SR poskytuje dotáciu. </t>
  </si>
  <si>
    <t>V prípade, že časť dotácie škola posúva na zmluvné zariadenia, uveďe objem posunutej dotácie do poznámky pod tabuľkou.</t>
  </si>
  <si>
    <r>
      <t>Dotácie z iných kapitol spolu [</t>
    </r>
    <r>
      <rPr>
        <sz val="12"/>
        <color theme="1"/>
        <rFont val="Times New Roman"/>
        <family val="1"/>
        <charset val="238"/>
      </rPr>
      <t>R15+R18+R21+....] *)</t>
    </r>
  </si>
  <si>
    <r>
      <t xml:space="preserve">Dotácie z kapitoly MŠVVaŠ SR spolu </t>
    </r>
    <r>
      <rPr>
        <sz val="12"/>
        <color theme="1"/>
        <rFont val="Times New Roman"/>
        <family val="1"/>
        <charset val="238"/>
      </rPr>
      <t xml:space="preserve">[R1+R4+R7+R10] </t>
    </r>
  </si>
  <si>
    <t>za riadok 23 uveďte ďalšie zdroje, ktoré boli poskytnuté z EÚ a z iných kapitol</t>
  </si>
  <si>
    <r>
      <t>Dotácie z prostriedkov EÚ spolu</t>
    </r>
    <r>
      <rPr>
        <sz val="12"/>
        <color indexed="8"/>
        <rFont val="Times New Roman"/>
        <family val="1"/>
      </rPr>
      <t xml:space="preserve"> [R13+R14]</t>
    </r>
  </si>
  <si>
    <r>
      <rPr>
        <sz val="12"/>
        <rFont val="Times New Roman"/>
        <family val="1"/>
        <charset val="238"/>
      </rPr>
      <t>Globálna hodnota na bankových účtoch z R20 sa kontroluje na Súvahu, časť Aktíva, r. 053.</t>
    </r>
    <r>
      <rPr>
        <sz val="12"/>
        <color rgb="FFFF0000"/>
        <rFont val="Times New Roman"/>
        <family val="1"/>
        <charset val="238"/>
      </rPr>
      <t xml:space="preserve">
</t>
    </r>
  </si>
  <si>
    <t>23a</t>
  </si>
  <si>
    <t>23b</t>
  </si>
  <si>
    <t>Náklady na štipendiá doktorandov v dennej forme štúdia spolu</t>
  </si>
  <si>
    <t>Tabuľka č. 7 poskytuje informácie o  počte osobomesiacov doktorandov v dennej forme štúdia, o nákladoch vysokej školy na štipendiá doktorandov.</t>
  </si>
  <si>
    <t>T16_R2:R16</t>
  </si>
  <si>
    <t>T16_R3</t>
  </si>
  <si>
    <t>Verejná vysoká škola tu uvedie stavy na bežných účtoch neuvedených v riadkoch R4:R6.</t>
  </si>
  <si>
    <t>T16_R16</t>
  </si>
  <si>
    <t>T16_ R17</t>
  </si>
  <si>
    <t>T16_R18</t>
  </si>
  <si>
    <t>T16_R19</t>
  </si>
  <si>
    <t>T17_R15</t>
  </si>
  <si>
    <t>T3_R20_SA (SC) = T4_R1_SA (SB),
T3_R26_SA (SC) = T4_R6_SA (SB)</t>
  </si>
  <si>
    <t>T4_R1_SA(SB) = T3_R20_SA(SC),
T4_R6_SA(SB) = T3_R26_SA(SC) 
T4_R14_SA(SB) = T13_R9_SE(SF)
T4_R15_SB = T22_R57_SB</t>
  </si>
  <si>
    <t>Údaje v T4 sú kontrolované na údaje z T3, a to na výnosy z hlavnej činnosti - školné (T3_R20), poplatky spojené so štúdiom (T3_R26). 
Údaj  v R14 - návrh na prídel do štipendijného fondu musí byť minimálne vo výške vykazovanom na riadku R14 - základ pre prídel do štipendijného fondu.</t>
  </si>
  <si>
    <t>T11_SB_R10a = T17_SC+SD_R16</t>
  </si>
  <si>
    <t>T12_R17_SG = výkazníctvo 2020, kategória 700, všetky zdroje</t>
  </si>
  <si>
    <t>T13_R9_SF = T4_R14_SB</t>
  </si>
  <si>
    <t>T16_R20_SB = výkazníctvo, súvaha, časť Aktíva, riadok 053,</t>
  </si>
  <si>
    <t xml:space="preserve">Údaje v T17 sú kontrolované na hodnoty z výkazníctva, finančné prostriedky z EÚ (vrátane spolufinancovania zo štátneho rozpočtu), zabezpečované prostredníctvom MŠVVaŠ SR v roku 2020. </t>
  </si>
  <si>
    <t xml:space="preserve">Pri vypĺňaní tabuľky je potrebné dodržiavať "Manuál k vedeniu účtovníctva od 1. januára 2020 pre verejné vysoké školy používajúce finančný informačný systém SOFIA (verzia2) " </t>
  </si>
  <si>
    <r>
      <t xml:space="preserve">T22_R57_SA (SB) = T4_R14_SB
</t>
    </r>
    <r>
      <rPr>
        <sz val="11"/>
        <color theme="1"/>
        <rFont val="Times New Roman"/>
        <family val="1"/>
        <charset val="238"/>
      </rPr>
      <t>T22R_R64_SA_(SB)= T19_R1_SA_(SC)</t>
    </r>
  </si>
  <si>
    <t>T23_R24_SA_(SB)≥T19_R1_SA_(SC)
T23_R30_SA_(SB)=T4_R14_SA_(SB)</t>
  </si>
  <si>
    <t>Stav k 31. 12. 2020</t>
  </si>
  <si>
    <t>Náklady
hlavnej činnosti
2020</t>
  </si>
  <si>
    <t>v hlavičkách, vo vysvetlivkách a v súvzťažnostiach boli zmenené (aktualizované) roky , všetky zmeny vo vysvetlivkách a súvzťažnostiach sú vyznačené farebne</t>
  </si>
  <si>
    <r>
      <t>výnosy verejnej vysokej školy v roku 2020</t>
    </r>
    <r>
      <rPr>
        <sz val="12"/>
        <color rgb="FFFF0000"/>
        <rFont val="Times New Roman"/>
        <family val="1"/>
        <charset val="238"/>
      </rPr>
      <t xml:space="preserve"> </t>
    </r>
    <r>
      <rPr>
        <sz val="12"/>
        <rFont val="Times New Roman"/>
        <family val="1"/>
        <charset val="238"/>
      </rPr>
      <t>v oblasti sociálnej podpory študentov</t>
    </r>
  </si>
  <si>
    <r>
      <t>náklady verejnej vysokej školy  v roku 2020</t>
    </r>
    <r>
      <rPr>
        <sz val="12"/>
        <color rgb="FFFF0000"/>
        <rFont val="Times New Roman"/>
        <family val="1"/>
        <charset val="238"/>
      </rPr>
      <t xml:space="preserve"> </t>
    </r>
    <r>
      <rPr>
        <sz val="12"/>
        <rFont val="Times New Roman"/>
        <family val="1"/>
        <charset val="238"/>
      </rPr>
      <t>v oblasti sociálnej podpory študentov</t>
    </r>
  </si>
  <si>
    <t xml:space="preserve">Vysoká škola uvedie v samostatnom riadku objem výnosov zo školného za súbežné štúdium v dennej forme. </t>
  </si>
  <si>
    <t>Vysoká škola uvedie v samostatnom riadku objem výnosov zo školného za prekročenie štandardnej dĺžky štúdia v dennej forme .</t>
  </si>
  <si>
    <t>Vysoká škola uvedie v samostatnom riadku objem výnosov za štúdium v cudzom jazyku .</t>
  </si>
  <si>
    <t>Uvedie sa objem prijatej kapitálovej dotácie z prostriedkov EÚ vrátane spolufinancovania (účet 346005 – 346008 strana DAL,  napr. zdroje 11S1, 11S2, 11T1, 11T2, (všetky zdroje EŠF na ktorých VVŠ účtuje, aj všetky analytické účty) okrem 11E1, 11E2, 11E3, 11E4 a 121 – viď riadok 13).</t>
  </si>
  <si>
    <t>Uvedie sa objem na obstaranie a technické zhodnotenie dlhodobého majetku z iných zdrojov v danom roku vrátane zostatkov na týchto zdrojoch (patria sem aj prostriedky zo zdroja 11E1, 11E2 - Finančný mechanizmus EHP; 11E3, 11E4 - Nórsky finančný mechanizmus a 121 - Všeobecná pokladničná správa vrátane ich zostatkov z predchádzajúcich rokov).</t>
  </si>
  <si>
    <t>T13_SG(SH) uvádzajte tvorbu fondu podľa §16a bod d) zákona 131/2002 Z. z., t.j. fondu na podporu štúdia študentov so špecifickými potrebami.</t>
  </si>
  <si>
    <t>Tabuľka č.19 poskytuje informácie o objeme a štruktúre štipendií  vyplácaných verejnou vysokou školou z vlastných zdrojov podľa § 97 zákona. Neobsahuje údaje o "normálnych" štipendiách vyplatených doktorandom (t.j. podľa §54, ods.18 zákona).</t>
  </si>
  <si>
    <t>Údaje v T5 sú rozšírené o tvorbu fondov.</t>
  </si>
  <si>
    <t>- iné analyticky sledované výnosy (účty 602 002-007, 602 011-018, 602 099, 602 199)</t>
  </si>
  <si>
    <t>- výnosy  účtu 648 (648 007-8, 648 009, 648 016, 648 018-19, 648 022, 648 099)</t>
  </si>
  <si>
    <t>- ostatné výnosy (účty 649 001-8, 649 012, 649 019-026, 649 098, 649 099)</t>
  </si>
  <si>
    <t>Prijaté príspevky od fyzických osôb (účt 663)</t>
  </si>
  <si>
    <t>Prijaté príspevky z verejných zbierok (účet 667)</t>
  </si>
  <si>
    <t>Vnútroorganizačné prevody výnosov (účet 670)</t>
  </si>
  <si>
    <r>
      <t xml:space="preserve">Spolu </t>
    </r>
    <r>
      <rPr>
        <sz val="11"/>
        <color theme="1"/>
        <rFont val="Times New Roman"/>
        <family val="1"/>
        <charset val="238"/>
      </rPr>
      <t>[R1+R6+SUM(R11:R16)+R19+R20+R26+R34+SUM(R45:R50)+SUM(R56:R63)]</t>
    </r>
  </si>
  <si>
    <t>- iné analyticky sledované náklady (účty 501 005-006, 501 013-018, 501 019, 501077)</t>
  </si>
  <si>
    <t>- opravy a udržiavanie strojov, prístrojov, zariadení a inventára  (účet 511 002, 511 052)</t>
  </si>
  <si>
    <t>- zahraničné cestovné  (účet 512 002, 512 003, 512 004, 512 005, 512 052)</t>
  </si>
  <si>
    <t xml:space="preserve"> - MZDY (účty 521 001-008, 521 012, 521 013)</t>
  </si>
  <si>
    <t xml:space="preserve"> - ostatné zákonné sociálne náklady (účet 527 006, 527 099)</t>
  </si>
  <si>
    <t xml:space="preserve">- Ostatné náklady účty 541 až 548 </t>
  </si>
  <si>
    <t xml:space="preserve"> - štipendiá z vlastných zdrojov (549 007-010, 549 019, 549 020, 549 022) </t>
  </si>
  <si>
    <t xml:space="preserve"> - ostatné iné náklady (účet 549 021, 549 098, 549 099, 549 011, 549 013)</t>
  </si>
  <si>
    <t xml:space="preserve"> - odpisy DN a HM nadobudnutého z kapitálových dotácií z EÚ (zo štrukturálnych fondov) (účet 551 004, 551 300, 551 321, 551 323 )</t>
  </si>
  <si>
    <r>
      <t>Vnútroorganizačné prevody nákladov</t>
    </r>
    <r>
      <rPr>
        <sz val="12"/>
        <color theme="1"/>
        <rFont val="Times New Roman"/>
        <family val="1"/>
      </rPr>
      <t xml:space="preserve"> </t>
    </r>
    <r>
      <rPr>
        <b/>
        <sz val="12"/>
        <color theme="1"/>
        <rFont val="Times New Roman"/>
        <family val="1"/>
      </rPr>
      <t>(účtová skupina 57)</t>
    </r>
  </si>
  <si>
    <r>
      <t xml:space="preserve">Spolu </t>
    </r>
    <r>
      <rPr>
        <sz val="12"/>
        <color theme="1"/>
        <rFont val="Times New Roman"/>
        <family val="1"/>
      </rPr>
      <t>[R1+R14+R21+R22+R27+R35+R38+R39+R55+SUM (R61:R63) +SUM (R70:R74)+R84+R93+R94+R95]</t>
    </r>
  </si>
  <si>
    <t>zmena zdrojov pri KV</t>
  </si>
  <si>
    <t>doplnené účty</t>
  </si>
  <si>
    <r>
      <t>Výnosy z poplatkov spojených so štúdiom (účet 648) [SUM(R2</t>
    </r>
    <r>
      <rPr>
        <b/>
        <sz val="12"/>
        <color rgb="FFFF0000"/>
        <rFont val="Times New Roman"/>
        <family val="1"/>
        <charset val="238"/>
      </rPr>
      <t>7</t>
    </r>
    <r>
      <rPr>
        <b/>
        <sz val="12"/>
        <rFont val="Times New Roman"/>
        <family val="1"/>
        <charset val="238"/>
      </rPr>
      <t>:R</t>
    </r>
    <r>
      <rPr>
        <b/>
        <sz val="12"/>
        <color rgb="FFFF0000"/>
        <rFont val="Times New Roman"/>
        <family val="1"/>
        <charset val="238"/>
      </rPr>
      <t>32</t>
    </r>
    <r>
      <rPr>
        <b/>
        <sz val="12"/>
        <rFont val="Times New Roman"/>
        <family val="1"/>
        <charset val="238"/>
      </rPr>
      <t xml:space="preserve">)] </t>
    </r>
  </si>
  <si>
    <r>
      <t>Zmeny tabuliek výročnej správy o hospodárení za rok 2021</t>
    </r>
    <r>
      <rPr>
        <b/>
        <sz val="14"/>
        <color indexed="10"/>
        <rFont val="Times New Roman"/>
        <family val="1"/>
        <charset val="238"/>
      </rPr>
      <t xml:space="preserve"> </t>
    </r>
    <r>
      <rPr>
        <b/>
        <sz val="14"/>
        <rFont val="Times New Roman"/>
        <family val="1"/>
        <charset val="238"/>
      </rPr>
      <t>v porovnaní s rokom 2020</t>
    </r>
  </si>
  <si>
    <t xml:space="preserve">príjmy verejnej vysokej školy  v roku 2021 majúce charakter dotácie </t>
  </si>
  <si>
    <t>Obsah tabuľkovej prílohy výročnej správy o hospodárení verejnej vysokej školy za rok 2021</t>
  </si>
  <si>
    <t>Vysvetlivky k tabuľkám výročnej správy o hospodárení verejných vysokých škôl za rok 2021</t>
  </si>
  <si>
    <t>Súvzťažnosti tabuliek výročnej správy o hospodárení verejných vysokých škôl za rok 2021</t>
  </si>
  <si>
    <r>
      <t>Príjmy z dotácií verejnej vysokej škole zo štátneho rozpočtu z kapitoly MŠVVaŠ SR  poskytnuté na základe Zmluvy o poskytnutí dotácie zo štátneho rozpočtu
prostredníctvom rozpočtu Ministerstva školstva, vedy, výskumu a športu Slovenskej republiky na rok 2021</t>
    </r>
    <r>
      <rPr>
        <sz val="12"/>
        <color rgb="FF00B050"/>
        <rFont val="Times New Roman"/>
        <family val="1"/>
        <charset val="238"/>
      </rPr>
      <t xml:space="preserve"> </t>
    </r>
    <r>
      <rPr>
        <sz val="12"/>
        <rFont val="Times New Roman"/>
        <family val="1"/>
        <charset val="238"/>
      </rPr>
      <t xml:space="preserve"> na programe 077 </t>
    </r>
  </si>
  <si>
    <r>
      <t>Príjmy verejnej vysokej školy v roku 2021</t>
    </r>
    <r>
      <rPr>
        <sz val="12"/>
        <color rgb="FF00B050"/>
        <rFont val="Times New Roman"/>
        <family val="1"/>
        <charset val="238"/>
      </rPr>
      <t xml:space="preserve"> </t>
    </r>
    <r>
      <rPr>
        <sz val="12"/>
        <rFont val="Times New Roman"/>
        <family val="1"/>
        <charset val="238"/>
      </rPr>
      <t xml:space="preserve">majúce charakter dotácie okrem príjmov z dotácií  z  kapitoly MŠVVaŠ SR a okrem štrukturálnych fondov EÚ </t>
    </r>
  </si>
  <si>
    <t>Výnosy verejnej vysokej školy v rokoch 2020 a 2021</t>
  </si>
  <si>
    <r>
      <t>Výnosy verejnej vysokej školy zo školného a z poplatkov spojených so štúdiom v rokoch 2020</t>
    </r>
    <r>
      <rPr>
        <sz val="12"/>
        <color indexed="10"/>
        <rFont val="Times New Roman"/>
        <family val="1"/>
        <charset val="238"/>
      </rPr>
      <t xml:space="preserve"> </t>
    </r>
    <r>
      <rPr>
        <sz val="12"/>
        <rFont val="Times New Roman"/>
        <family val="1"/>
        <charset val="238"/>
      </rPr>
      <t>a 2021</t>
    </r>
  </si>
  <si>
    <t>Náklady verejnej vysokej školy v rokoch 2020 a 2021</t>
  </si>
  <si>
    <t>Zamestnanci a náklady na mzdy verejnej vysokej školy v roku 2021</t>
  </si>
  <si>
    <r>
      <t>Zamestnanci a náklady na mzdy verejnej vysokej školy v roku 2021</t>
    </r>
    <r>
      <rPr>
        <sz val="12"/>
        <color theme="1"/>
        <rFont val="Times New Roman"/>
        <family val="1"/>
        <charset val="238"/>
      </rPr>
      <t xml:space="preserve"> - len ženy</t>
    </r>
  </si>
  <si>
    <t>Náklady verejnej vysokej školy na štipendiá  doktorandov v dennej forme štúdia v roku 2021</t>
  </si>
  <si>
    <t>Údaje o systéme sociálnej podpory  - časť  sociálne štipendiá  (§ 96 zákona) za roky 2020 a 2021</t>
  </si>
  <si>
    <r>
      <t>Údaje o systéme sociálnej podpory  - časť výnosy a náklady</t>
    </r>
    <r>
      <rPr>
        <b/>
        <sz val="12"/>
        <rFont val="Times New Roman"/>
        <family val="1"/>
        <charset val="238"/>
      </rPr>
      <t xml:space="preserve"> </t>
    </r>
    <r>
      <rPr>
        <sz val="12"/>
        <rFont val="Times New Roman"/>
        <family val="1"/>
        <charset val="238"/>
      </rPr>
      <t>študentských domovov (bez zmluvných zariadení) za roky 2020 a 2021</t>
    </r>
    <r>
      <rPr>
        <b/>
        <sz val="12"/>
        <color indexed="10"/>
        <rFont val="Times New Roman"/>
        <family val="1"/>
        <charset val="238"/>
      </rPr>
      <t xml:space="preserve"> </t>
    </r>
  </si>
  <si>
    <r>
      <t>Údaje o systéme sociálnej podpory  - časť výnosy a náklady</t>
    </r>
    <r>
      <rPr>
        <b/>
        <sz val="12"/>
        <rFont val="Times New Roman"/>
        <family val="1"/>
        <charset val="238"/>
      </rPr>
      <t xml:space="preserve"> </t>
    </r>
    <r>
      <rPr>
        <sz val="12"/>
        <rFont val="Times New Roman"/>
        <family val="1"/>
        <charset val="238"/>
      </rPr>
      <t>študentských jedální</t>
    </r>
    <r>
      <rPr>
        <b/>
        <sz val="12"/>
        <rFont val="Times New Roman"/>
        <family val="1"/>
        <charset val="238"/>
      </rPr>
      <t xml:space="preserve">  </t>
    </r>
    <r>
      <rPr>
        <sz val="12"/>
        <rFont val="Times New Roman"/>
        <family val="1"/>
        <charset val="238"/>
      </rPr>
      <t>za roky 2020 a 2021</t>
    </r>
  </si>
  <si>
    <t>Výdavky verejnej vysokej školy na obstaranie a technické zhodnotenie dlhodobého majetku v roku 2021</t>
  </si>
  <si>
    <t>Stav a vývoj finančných fondov verejnej vysokej školy v rokoch 2020 a 2021</t>
  </si>
  <si>
    <t>Zdroje verejnej vysokej školy na obstaranie a technické zhodnotenie dlhodobého  majetku v rokoch 2020 a 2021</t>
  </si>
  <si>
    <r>
      <t>Štruktúra a stav finančných prostriedkov na bankových účtoch verejnej vysokej školy k 31. decembru 2021</t>
    </r>
    <r>
      <rPr>
        <sz val="12"/>
        <color rgb="FF00B050"/>
        <rFont val="Times New Roman"/>
        <family val="1"/>
        <charset val="238"/>
      </rPr>
      <t xml:space="preserve"> </t>
    </r>
  </si>
  <si>
    <t>Príjmy verejnej vysokej školy z prostriedkov EÚ a z prostriedkov na ich spolufinancovanie zo štátneho rozpočtu z kapitoly MŠVVaŠ SR a z iných kapitol štátneho rozpočtu v roku 2021</t>
  </si>
  <si>
    <r>
      <t>Príjmy z dotácií verejnej vysokej škole zo štátneho rozpočtu z kapitoly MŠVVaŠ SR poskytnuté mimo programu 077 a mimo príjmov z prostriedkov EÚ (zo štrukturálnych fondov) v roku 2021</t>
    </r>
    <r>
      <rPr>
        <sz val="12"/>
        <color rgb="FF00B050"/>
        <rFont val="Times New Roman"/>
        <family val="1"/>
        <charset val="238"/>
      </rPr>
      <t xml:space="preserve"> </t>
    </r>
  </si>
  <si>
    <t>Štipendiá z vlastných zdrojov podľa § 97 zákona v rokoch 2020 a 2021</t>
  </si>
  <si>
    <t xml:space="preserve">Motivačné štipendiá  v rokoch 2020 a 2021 (v zmysle § 96a  zákona ) </t>
  </si>
  <si>
    <t>Štruktúra účtu 384 - výnosy budúcich období v rokoch 2020 a 2021</t>
  </si>
  <si>
    <t>Výnosy verejnej vysokej školy v roku 2021 v oblasti sociálnej podpory študentov</t>
  </si>
  <si>
    <r>
      <t>Náklady verejnej vysokej školy  v roku 2021</t>
    </r>
    <r>
      <rPr>
        <sz val="12"/>
        <color indexed="10"/>
        <rFont val="Times New Roman"/>
        <family val="1"/>
        <charset val="238"/>
      </rPr>
      <t xml:space="preserve"> </t>
    </r>
    <r>
      <rPr>
        <sz val="12"/>
        <rFont val="Times New Roman"/>
        <family val="1"/>
        <charset val="238"/>
      </rPr>
      <t>v oblasti sociálnej podpory študentov</t>
    </r>
  </si>
  <si>
    <t>Vysvetlivky k tabuľkám výročnej správy o hospodárení verejnej vysokej školy za rok 2021</t>
  </si>
  <si>
    <r>
      <t xml:space="preserve">Ak nie je uvedené inak, všetky údaje o výške finančných prostriedkov  z roku 2020 a 2021 sa uvádzajú </t>
    </r>
    <r>
      <rPr>
        <b/>
        <sz val="12"/>
        <rFont val="Times New Roman"/>
        <family val="1"/>
        <charset val="238"/>
      </rPr>
      <t xml:space="preserve">v eurách </t>
    </r>
    <r>
      <rPr>
        <sz val="12"/>
        <rFont val="Times New Roman"/>
        <family val="1"/>
        <charset val="238"/>
      </rPr>
      <t>s presnosťou na dve desatinné miesta. Dôvodom tohto pravidla je, aby pri sumarizácii nedochádzalo k väčším chybám zo zaokrúhľovania.</t>
    </r>
  </si>
  <si>
    <r>
      <t>V riadku 1 až 15 sa uvádzajú príjmy</t>
    </r>
    <r>
      <rPr>
        <sz val="12"/>
        <color indexed="8"/>
        <rFont val="Times New Roman"/>
        <family val="1"/>
        <charset val="238"/>
      </rPr>
      <t xml:space="preserve"> na programe 077 </t>
    </r>
    <r>
      <rPr>
        <sz val="12"/>
        <rFont val="Times New Roman"/>
        <family val="1"/>
        <charset val="238"/>
      </rPr>
      <t>podľa programovej štruktúry na rok 2021.</t>
    </r>
  </si>
  <si>
    <r>
      <t xml:space="preserve">Tabuľka č. 3 poskytuje informácie o objeme a štruktúre výnosov  verejnej vysokej školy v rokoch 2020 a 2021. Osobitne sa uvedie prehľad o výnosoch v </t>
    </r>
    <r>
      <rPr>
        <b/>
        <u/>
        <sz val="12"/>
        <rFont val="Times New Roman"/>
        <family val="1"/>
        <charset val="238"/>
      </rPr>
      <t>hlavnej</t>
    </r>
    <r>
      <rPr>
        <b/>
        <sz val="12"/>
        <rFont val="Times New Roman"/>
        <family val="1"/>
        <charset val="238"/>
      </rPr>
      <t xml:space="preserve"> činnosti a osobitne prehľad o výnosoch v </t>
    </r>
    <r>
      <rPr>
        <b/>
        <u/>
        <sz val="12"/>
        <rFont val="Times New Roman"/>
        <family val="1"/>
        <charset val="238"/>
      </rPr>
      <t>podnikateľske</t>
    </r>
    <r>
      <rPr>
        <b/>
        <sz val="12"/>
        <rFont val="Times New Roman"/>
        <family val="1"/>
        <charset val="238"/>
      </rPr>
      <t>j  činnosti.</t>
    </r>
  </si>
  <si>
    <t>Údaje vychádzajú z platného analytického členenia účtov na rok 2021.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</si>
  <si>
    <r>
      <t>Minimálna výška prídelu do štipendijného fondu v roku 2020 a 2021</t>
    </r>
    <r>
      <rPr>
        <b/>
        <sz val="12"/>
        <color rgb="FFFF0000"/>
        <rFont val="Times New Roman"/>
        <family val="1"/>
        <charset val="238"/>
      </rPr>
      <t xml:space="preserve"> </t>
    </r>
    <r>
      <rPr>
        <b/>
        <sz val="12"/>
        <rFont val="Times New Roman"/>
        <family val="1"/>
        <charset val="238"/>
      </rPr>
      <t>je 20 % príjmov zo školného.</t>
    </r>
  </si>
  <si>
    <t>T4_R13</t>
  </si>
  <si>
    <t>T4_R14</t>
  </si>
  <si>
    <t>Návrh na prídel do štipendijného fondu na základe rozhodnutia VVŠ, ktorý sa musí rovnať minimálne objemu z riadku R13.</t>
  </si>
  <si>
    <r>
      <t>Tabuľka č. 5 poskytuje informácie o objeme a štruktúre nákladov verejnej vysokej školy v rokoch 2020</t>
    </r>
    <r>
      <rPr>
        <b/>
        <sz val="12"/>
        <color indexed="10"/>
        <rFont val="Times New Roman"/>
        <family val="1"/>
        <charset val="238"/>
      </rPr>
      <t xml:space="preserve"> </t>
    </r>
    <r>
      <rPr>
        <b/>
        <sz val="12"/>
        <rFont val="Times New Roman"/>
        <family val="1"/>
        <charset val="238"/>
      </rPr>
      <t xml:space="preserve">a  2021. Osobitne sa uvedie prehľad o nákladoch v </t>
    </r>
    <r>
      <rPr>
        <b/>
        <u/>
        <sz val="12"/>
        <rFont val="Times New Roman"/>
        <family val="1"/>
        <charset val="238"/>
      </rPr>
      <t>hlavnej</t>
    </r>
    <r>
      <rPr>
        <b/>
        <sz val="12"/>
        <rFont val="Times New Roman"/>
        <family val="1"/>
        <charset val="238"/>
      </rPr>
      <t xml:space="preserve"> činnosti a osobitne prehľad o nákladoch v </t>
    </r>
    <r>
      <rPr>
        <b/>
        <u/>
        <sz val="12"/>
        <rFont val="Times New Roman"/>
        <family val="1"/>
        <charset val="238"/>
      </rPr>
      <t>podnikateľske</t>
    </r>
    <r>
      <rPr>
        <b/>
        <sz val="12"/>
        <rFont val="Times New Roman"/>
        <family val="1"/>
        <charset val="238"/>
      </rPr>
      <t xml:space="preserve">j  činnosti. </t>
    </r>
  </si>
  <si>
    <r>
      <t>V stĺpcoch A, B, C uvedie vysoká škola priemerný evidenčný prepočítaný počet zamestnancov za rok 2021</t>
    </r>
    <r>
      <rPr>
        <sz val="12"/>
        <color indexed="10"/>
        <rFont val="Times New Roman"/>
        <family val="1"/>
        <charset val="238"/>
      </rPr>
      <t xml:space="preserve"> </t>
    </r>
    <r>
      <rPr>
        <sz val="12"/>
        <rFont val="Times New Roman"/>
        <family val="1"/>
        <charset val="238"/>
      </rPr>
      <t xml:space="preserve">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</si>
  <si>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r>
      <t>V stĺpci B uvedie vysoká škola priemerný evidenčný prepočítaný počet zamestnancov za rok 2021</t>
    </r>
    <r>
      <rPr>
        <sz val="12"/>
        <color indexed="10"/>
        <rFont val="Times New Roman"/>
        <family val="1"/>
        <charset val="238"/>
      </rPr>
      <t xml:space="preserve"> </t>
    </r>
    <r>
      <rPr>
        <sz val="12"/>
        <rFont val="Times New Roman"/>
        <family val="1"/>
        <charset val="238"/>
      </rPr>
      <t>platených z dotácie MŠVVaŠ SR, t.j. z prostriedkov uvedených v stĺpci F.</t>
    </r>
  </si>
  <si>
    <r>
      <t>V stĺpci C uvedie vysoká škola priemerný evidenčný prepočítaný počet zamestnancov za rok 2021</t>
    </r>
    <r>
      <rPr>
        <sz val="12"/>
        <color indexed="10"/>
        <rFont val="Times New Roman"/>
        <family val="1"/>
        <charset val="238"/>
      </rPr>
      <t xml:space="preserve"> </t>
    </r>
    <r>
      <rPr>
        <sz val="12"/>
        <rFont val="Times New Roman"/>
        <family val="1"/>
        <charset val="238"/>
      </rPr>
      <t xml:space="preserve">platených z iných zdrojov, t. j.  z prostriedkov uvedených v stĺpci G. Príklad: Zamestnanci platení z podnikateľskej činnosti. </t>
    </r>
  </si>
  <si>
    <t xml:space="preserve">Príspevok na jedno jedlo zo štátneho rozpočtu bol po celý rok  2021 vo výške  1,4 euro. </t>
  </si>
  <si>
    <t>Tabuľka č. 12 poskytuje informácie o štruktúre a objeme výdavkov, ktoré verejná vysoká škola  použila na obstaranie a technické zhodnotenie dlhodobého majetku v roku 2021.</t>
  </si>
  <si>
    <r>
      <t>Výdavky na obstaranie majetku kryté v priebehu roku 2021</t>
    </r>
    <r>
      <rPr>
        <sz val="12"/>
        <color indexed="10"/>
        <rFont val="Times New Roman"/>
        <family val="1"/>
        <charset val="238"/>
      </rPr>
      <t xml:space="preserve"> </t>
    </r>
    <r>
      <rPr>
        <sz val="12"/>
        <rFont val="Times New Roman"/>
        <family val="1"/>
        <charset val="238"/>
      </rPr>
      <t xml:space="preserve">z úveru. Pri čerpaní týchto prostriedkov uviesť v komentári aj rok získania úveru. </t>
    </r>
  </si>
  <si>
    <t>Tabuľka č. 13 poskytuje informácie o stave a vývoji finančných fondov verejnej vysokej školy v rokoch 2020 a 2021.</t>
  </si>
  <si>
    <r>
      <t>Dotácia na kapitálové výdavky zo štátneho rozpočtu  (111</t>
    </r>
    <r>
      <rPr>
        <b/>
        <sz val="12"/>
        <rFont val="Times New Roman"/>
        <family val="1"/>
      </rPr>
      <t>)</t>
    </r>
  </si>
  <si>
    <t>Uvedie sa objem prijatej kapitálovej dotácie z rozpočtu kapitoly MŠVVaŠ SR a z iných rozpočtových kapitol v roku 2021 zo zdroja 111 (kapitálová dotácia, ktorá bola verejnej vysokej škole poukázaná na účet (cash) v sledovanom období,  účet 346002 - strana DAL)</t>
  </si>
  <si>
    <t>odstránený zdroj 131K, 131L</t>
  </si>
  <si>
    <r>
      <t>Uvedie sa zostatok kapitálovej dotácie na obstaranie a technické zhodnotenie dlhodobého majetku (nevyčerpané finančné  prostriedky k 31. 12. 2020</t>
    </r>
    <r>
      <rPr>
        <sz val="12"/>
        <color indexed="10"/>
        <rFont val="Times New Roman"/>
        <family val="1"/>
        <charset val="238"/>
      </rPr>
      <t xml:space="preserve"> </t>
    </r>
    <r>
      <rPr>
        <sz val="12"/>
        <color indexed="8"/>
        <rFont val="Times New Roman"/>
        <family val="1"/>
        <charset val="238"/>
      </rPr>
      <t>(stĺpec SA v R11), resp. k 31. 12. 2021 (stĺpec SB v R11) na zdrojoch 131x</t>
    </r>
    <r>
      <rPr>
        <sz val="12"/>
        <color rgb="FFC00000"/>
        <rFont val="Times New Roman"/>
        <family val="1"/>
        <charset val="238"/>
      </rPr>
      <t xml:space="preserve"> (131K, 131L)</t>
    </r>
    <r>
      <rPr>
        <sz val="12"/>
        <color indexed="8"/>
        <rFont val="Times New Roman"/>
        <family val="1"/>
        <charset val="238"/>
      </rPr>
      <t>, 13S1, 13S2, 13T1,13T2.....(zostatky zo ŠR aj zo ŠF).</t>
    </r>
  </si>
  <si>
    <r>
      <t xml:space="preserve">   V stĺpci A uvádzajte pre KV</t>
    </r>
    <r>
      <rPr>
        <sz val="12"/>
        <color rgb="FFC00000"/>
        <rFont val="Times New Roman"/>
        <family val="1"/>
        <charset val="238"/>
      </rPr>
      <t xml:space="preserve"> </t>
    </r>
    <r>
      <rPr>
        <sz val="12"/>
        <color theme="1"/>
        <rFont val="Times New Roman"/>
        <family val="1"/>
      </rPr>
      <t>(príjem na 322 001)</t>
    </r>
  </si>
  <si>
    <r>
      <t>Uvedú sa sumárne stavy ostatných  fondov, ktoré vysoká škola vytvorila za roky 2020</t>
    </r>
    <r>
      <rPr>
        <sz val="12"/>
        <color indexed="10"/>
        <rFont val="Times New Roman"/>
        <family val="1"/>
        <charset val="238"/>
      </rPr>
      <t xml:space="preserve"> </t>
    </r>
    <r>
      <rPr>
        <sz val="12"/>
        <rFont val="Times New Roman"/>
        <family val="1"/>
        <charset val="238"/>
      </rPr>
      <t>a 2021 v zmysle §16a ods. 1 zákona č. 131/2002 Z. z. o vysokých školách v znení neskorších predpisov.</t>
    </r>
  </si>
  <si>
    <r>
      <t>Ak má VVŠ finančné prostriedky zaúčtované na účte 261 - peniaze na ceste, uvedie ich v tomto riadku: z dôvodu kontroly stavu na bankových účtoch k 31. 12. 2021</t>
    </r>
    <r>
      <rPr>
        <sz val="12"/>
        <color rgb="FFFF0000"/>
        <rFont val="Times New Roman"/>
        <family val="1"/>
        <charset val="238"/>
      </rPr>
      <t xml:space="preserve"> </t>
    </r>
    <r>
      <rPr>
        <sz val="12"/>
        <rFont val="Times New Roman"/>
        <family val="1"/>
        <charset val="238"/>
      </rPr>
      <t xml:space="preserve">na údaje zo súvahy. </t>
    </r>
  </si>
  <si>
    <r>
      <t>Tabuľka č. 17 obsahuje informácie o celkovom objeme príjmov z dotácií, poskytnutých verejnej vysokej škole v roku 2021</t>
    </r>
    <r>
      <rPr>
        <b/>
        <sz val="12"/>
        <color indexed="10"/>
        <rFont val="Times New Roman"/>
        <family val="1"/>
        <charset val="238"/>
      </rPr>
      <t xml:space="preserve"> </t>
    </r>
    <r>
      <rPr>
        <b/>
        <sz val="12"/>
        <rFont val="Times New Roman"/>
        <family val="1"/>
        <charset val="238"/>
      </rPr>
      <t xml:space="preserve">z prostriedkov EÚ (štrukturálnych fondov), vrátane spolufinancovania zo štátneho rozpočtu. Osobitne sa sledujú dotácie, poskytnuté z MŠVVaŠ SR a osobitne dotácie z iných kapitol štátneho rozpočtu. </t>
    </r>
  </si>
  <si>
    <t>Ak VVŠ obdržala finančné prostriedky aj z inej kapitoly štátneho rozpočtu, uvádzajú sa osobitne. Tieto dotácie sa evidujú na zdrojoch podľa platnej rozpočtovej klasifikácie na rok 2021 a nie sú súčasťou dotácií, vykazovaných v T2_R1.  Pri dotáciách z MŠVVaŠ SR nevymenované, ale používané zdroje uveďte do riadkov R23a .....</t>
  </si>
  <si>
    <r>
      <t xml:space="preserve">Tabuľka č. 18 obsahuje informácie o celkovom objeme príjmov z dotácií poskytnutých verejnej vysokej škole z kapitoly MŠVVaŠ SR  </t>
    </r>
    <r>
      <rPr>
        <sz val="12"/>
        <rFont val="Times New Roman"/>
        <family val="1"/>
        <charset val="238"/>
      </rPr>
      <t xml:space="preserve">mimo programu 077, t. j. mimo </t>
    </r>
    <r>
      <rPr>
        <b/>
        <sz val="12"/>
        <rFont val="Times New Roman"/>
        <family val="1"/>
        <charset val="238"/>
      </rPr>
      <t xml:space="preserve"> </t>
    </r>
    <r>
      <rPr>
        <sz val="12"/>
        <rFont val="Times New Roman"/>
        <family val="1"/>
        <charset val="238"/>
      </rPr>
      <t>Zmluvy o poskytnutí dotácie zo štátneho rozpočtu prostredníctvom rozpočtu MŠVVaŠ SR na rok 2021  a mimo príjmov z prostriedkov EÚ a to</t>
    </r>
    <r>
      <rPr>
        <b/>
        <sz val="12"/>
        <rFont val="Times New Roman"/>
        <family val="1"/>
        <charset val="238"/>
      </rPr>
      <t>:</t>
    </r>
    <r>
      <rPr>
        <sz val="12"/>
        <rFont val="Times New Roman"/>
        <family val="1"/>
        <charset val="238"/>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2021. </t>
    </r>
  </si>
  <si>
    <t>Súvzťažnosti medzi tabuľkami výročnej správy o hospodárení verejnej vysokej školy za rok 2021</t>
  </si>
  <si>
    <t xml:space="preserve">Výdavky natehotenské štipendiá (§ 96 zákona) za kalendárny rok </t>
  </si>
  <si>
    <r>
      <t>Počet študentov poberajúcich tehotenskée štipendiá v osobomesiacoch</t>
    </r>
    <r>
      <rPr>
        <b/>
        <sz val="9"/>
        <rFont val="Times New Roman"/>
        <family val="1"/>
        <charset val="238"/>
      </rPr>
      <t xml:space="preserve"> </t>
    </r>
    <r>
      <rPr>
        <b/>
        <vertAlign val="superscript"/>
        <sz val="14"/>
        <rFont val="Times New Roman"/>
        <family val="1"/>
        <charset val="238"/>
      </rPr>
      <t>1)</t>
    </r>
  </si>
  <si>
    <r>
      <t xml:space="preserve">Počet študentov poberajúcich tehotenské štipendiá  </t>
    </r>
    <r>
      <rPr>
        <b/>
        <vertAlign val="superscript"/>
        <sz val="14"/>
        <rFont val="Times New Roman"/>
        <family val="1"/>
        <charset val="238"/>
      </rPr>
      <t>2)</t>
    </r>
  </si>
  <si>
    <t>Príjem z dotácie poskytnutej na tehotenské štipendiá v rámci dotačnej zmluvy z kapitoly     MŠVVaŠ k 31.12.</t>
  </si>
  <si>
    <t>tehotenské štipendiá</t>
  </si>
  <si>
    <t>uvádzajú sa štipendiá vyplatené zo štátneho rozpočtu, kód v CRŠ: 21</t>
  </si>
  <si>
    <t>Počet študentov poberajúcich tehotenské štipendium</t>
  </si>
  <si>
    <t xml:space="preserve">Počet študentov poberajúcichtehotenské štipendium </t>
  </si>
  <si>
    <t>Tabuľka č. 8a: Údaje o systéme sociálnej podpory - časť  tehotenské štipendiá  (§ 96b zákona) 
za roky 2020 a 2021</t>
  </si>
  <si>
    <t xml:space="preserve">1) V stĺpcoch B a D sa uvádza prepočítaný počet študentiek určený ako počet osobomesiacov, počas ktorých bolo poskytované tehotenské štipendium </t>
  </si>
  <si>
    <t xml:space="preserve">2) V stĺpcoch B a D sa uvádza celkový (fyzický) počet študentiek, ktorým bolo v príslušnom kalendárnom roku poskytnuté motivačné štipendium bez ohľadu na počet mesiacov. </t>
  </si>
  <si>
    <t>T8a_V1</t>
  </si>
  <si>
    <t>Tabuľka č. 8a poskytuje informácie  o príjmoch a výdavkoch (cash) na tehotenské štipendiá zo štátneho rozpočtu podľa § 96b zákona a o počte študentiek poberajúcich tehotenské štipendiá.</t>
  </si>
  <si>
    <t>T8a_R1</t>
  </si>
  <si>
    <t>T8a_R5</t>
  </si>
  <si>
    <t>V stĺpci SA, resp. SC sa uvedú výdavky z dotácie na tehotenské štipendiá poskytnuté študentom v danom kalendárnom roku, uvedené v Centrálnom registri študentov pod kódom 21.</t>
  </si>
  <si>
    <t>V stĺpci SA, resp. SC sa uvedú príjmy z dotácie na tehotenské štipendiá poskytnuté prostredníctvom  kapitoly MŠVVaŠ SR na základe dotačnej zmluvy v danom kalendárnom roku.</t>
  </si>
  <si>
    <t>nové</t>
  </si>
  <si>
    <r>
      <t>Tabuľka č. 1 poskytuje informácie o celkovom objeme a programovej štruktúre príjmov na základe Zmluvy o poskytnutí  dotácií  zo štátneho rozpočtu prostredníctvom kapitoly MŠVVaŠ  na  programe  077 na zdroji 111</t>
    </r>
    <r>
      <rPr>
        <b/>
        <sz val="12"/>
        <color theme="1"/>
        <rFont val="Times New Roman"/>
        <family val="1"/>
        <charset val="238"/>
      </rPr>
      <t xml:space="preserve">.  Dotácie programov 021, 05T, 06K, resp. programov zo štrukturálnych fondov EÚ </t>
    </r>
    <r>
      <rPr>
        <b/>
        <u/>
        <sz val="12"/>
        <color theme="1"/>
        <rFont val="Times New Roman"/>
        <family val="1"/>
        <charset val="238"/>
      </rPr>
      <t>nie sú</t>
    </r>
    <r>
      <rPr>
        <b/>
        <sz val="12"/>
        <color theme="1"/>
        <rFont val="Times New Roman"/>
        <family val="1"/>
        <charset val="238"/>
      </rPr>
      <t xml:space="preserve"> súčasťou tejto zmluvy. </t>
    </r>
  </si>
  <si>
    <t>zmenené</t>
  </si>
  <si>
    <r>
      <t xml:space="preserve">V R_12 sa uvádza  </t>
    </r>
    <r>
      <rPr>
        <b/>
        <sz val="12"/>
        <color rgb="FFC00000"/>
        <rFont val="Times New Roman"/>
        <family val="1"/>
        <charset val="238"/>
      </rPr>
      <t>skutočne poskytnutá</t>
    </r>
    <r>
      <rPr>
        <sz val="12"/>
        <color rgb="FFC00000"/>
        <rFont val="Times New Roman"/>
        <family val="1"/>
        <charset val="238"/>
      </rPr>
      <t xml:space="preserve"> dotácia na </t>
    </r>
    <r>
      <rPr>
        <b/>
        <sz val="12"/>
        <color rgb="FFC00000"/>
        <rFont val="Times New Roman"/>
        <family val="1"/>
        <charset val="238"/>
      </rPr>
      <t>sociálne a tehotenské</t>
    </r>
    <r>
      <rPr>
        <sz val="12"/>
        <color rgb="FFC00000"/>
        <rFont val="Times New Roman"/>
        <family val="1"/>
        <charset val="238"/>
      </rPr>
      <t xml:space="preserve"> štipendiá  (spolu) a v R_13 sa uvádza skutočne poskytnutá dotácia </t>
    </r>
    <r>
      <rPr>
        <b/>
        <sz val="12"/>
        <color rgb="FFC00000"/>
        <rFont val="Times New Roman"/>
        <family val="1"/>
        <charset val="238"/>
      </rPr>
      <t>motivačné</t>
    </r>
    <r>
      <rPr>
        <sz val="12"/>
        <color rgb="FFC00000"/>
        <rFont val="Times New Roman"/>
        <family val="1"/>
        <charset val="238"/>
      </rPr>
      <t xml:space="preserve"> štipendiá. </t>
    </r>
  </si>
  <si>
    <t xml:space="preserve">Tabuľka č. 16 poskytuje informácie o objeme a štruktúre finančných prostriedkov na bankových účtoch verejnej vysokej školy  k 31. 12. 2020 v členení podľa jednotlivých skupín účtov. Celkový objem finančných prostriedkov za všetky účty v Štátnej pokladnici musí byť v súlade s údajmi, ktoré vykazuje Štátna pokladnica za každého klienta ŠP osobitne. V stĺpci C vysoká škola uvedie čísla všetkých účtov v tvare IBAN. </t>
  </si>
  <si>
    <r>
      <t xml:space="preserve">   - Prvok 077 15 01</t>
    </r>
    <r>
      <rPr>
        <sz val="12"/>
        <color rgb="FFFF0000"/>
        <rFont val="Times New Roman"/>
        <family val="1"/>
        <charset val="238"/>
      </rPr>
      <t>)*</t>
    </r>
  </si>
  <si>
    <t>)*</t>
  </si>
  <si>
    <t>uvádza sa  skutočne poskytnutá dotácia na sociálne a tehotenské štipendiá  (spolu)</t>
  </si>
  <si>
    <t>Bežná a kapitálová dotácia je kontrolovaná na Zmluvu o poskytnutí  dotácií  zo štátneho rozpočtu prostredníctvom kapitoly MŠVVaŠ (ďalej len "dotačná zmluva") a jej dodatkov na rok 2021 na  programe  077.</t>
  </si>
  <si>
    <t>príjmy z dotácie  na základe dotačnej zmluvy , len 077, v R</t>
  </si>
  <si>
    <r>
      <t xml:space="preserve">Výnosy sú kontrolované na údaje z výkazníctva - výkaz ziskov a strát, časť </t>
    </r>
    <r>
      <rPr>
        <b/>
        <sz val="12"/>
        <color theme="1"/>
        <rFont val="Times New Roman"/>
        <family val="1"/>
        <charset val="238"/>
      </rPr>
      <t>výnosy</t>
    </r>
    <r>
      <rPr>
        <sz val="12"/>
        <color theme="1"/>
        <rFont val="Times New Roman"/>
        <family val="1"/>
        <charset val="238"/>
      </rPr>
      <t xml:space="preserve">. 
Údaje v T3 z roku 2021  a údaje z roku 2020 sa uvádzajú v eurách s presnosťou na dve desatinné miestá ( </t>
    </r>
    <r>
      <rPr>
        <i/>
        <sz val="12"/>
        <color theme="1"/>
        <rFont val="Times New Roman"/>
        <family val="1"/>
        <charset val="238"/>
      </rPr>
      <t>pričom zobrazenie tabuliek je nastavené na Eur)</t>
    </r>
    <r>
      <rPr>
        <sz val="12"/>
        <color theme="1"/>
        <rFont val="Times New Roman"/>
        <family val="1"/>
        <charset val="238"/>
      </rPr>
      <t>. 
Výnosy zo školného, resp. z poplatkov  spojených so štúdiom za hlavnú činnosť v T3_R20, R26 sa taktiež kontrolujú na T4_R1_SB a T4_R7_SB.</t>
    </r>
  </si>
  <si>
    <t>T5_R56_SC+SD &gt;=&lt; T6_R18_SH
T5_R77_(SC+SD) = T7_R1_SC
T5_R81_SD = T19_R1_SC</t>
  </si>
  <si>
    <t>Údaje v R1_SC za rok 2021 sú kontrolované na T5_R77_SC + SD</t>
  </si>
  <si>
    <t>ešte sa používa táto súvsťažnosť??</t>
  </si>
  <si>
    <r>
      <t>T6_R1..R6, R7, R9, R13, R14, R16, R17 = Škol 2-04 za 2021</t>
    </r>
    <r>
      <rPr>
        <sz val="12"/>
        <color indexed="10"/>
        <rFont val="Times New Roman"/>
        <family val="1"/>
        <charset val="238"/>
      </rPr>
      <t xml:space="preserve">, </t>
    </r>
    <r>
      <rPr>
        <sz val="12"/>
        <rFont val="Times New Roman"/>
        <family val="1"/>
        <charset val="238"/>
      </rPr>
      <t xml:space="preserve">
T6_R15a.. = dotačná zmluva na 2021, špecifiká</t>
    </r>
  </si>
  <si>
    <t>T8_R5_SA (SC) = dotačná zmluva na rok 2020 (2021), prvok 077 15 01 - účelové prostriedky na sociálne štipendiá</t>
  </si>
  <si>
    <t>Údaje  sú kontrolované na  dotačné zmluvy a na účelovú dotáciu na rok 2020, 2021. Za rok 2018 na T1_R12_SA.
Údaje v T8_R1_SC by sa mali rovnať údajom z CRŠ kód 1.</t>
  </si>
  <si>
    <r>
      <t xml:space="preserve">T1 = </t>
    </r>
    <r>
      <rPr>
        <b/>
        <sz val="12"/>
        <rFont val="Times New Roman"/>
        <family val="1"/>
        <charset val="238"/>
      </rPr>
      <t>dotačná zmluva na 2021</t>
    </r>
  </si>
  <si>
    <t>Údaj v T8_R4_SA predstavuje zostatok nevyčerpanej dotácie z predchádzajúceho roka, t. j. k 31. 12. 2020.  
Údaj v T8_R6_SA (SC) predstavuje zostatok nevyčerpanej dotácie k 31. 12. príslušného roka (2020, resp. 2021) a ich hodnoty sa vypočítajú z ostatných uvedených údajov. Zostatok nevyčerpanej dotácie k 31. 12. 2020 je totožný  s údajmi vykazovanými v tabuľke T8 výročnej správy za rok 2020.</t>
  </si>
  <si>
    <t>T8_R5_SC= T1_R12_SA
T8_R4_SC = zostatok k 31.12.2020
T8_R6_SA = T8_R4_SC 
T8_R1_SA (SC)  ≤ T13_R11_SE (SF)</t>
  </si>
  <si>
    <t xml:space="preserve">T8a_R5_SC=  dotačná zmluva na rok 2021, prvok 077 15 01, FK 09412 - účelové prostriedky na tehotenské štipendiá
Údaj v T8_R6_SC predstavuje zostatok nevyčerpanej dotácie z predchádzajúceho roka, t. j. k 31. 12. 2021.  
</t>
  </si>
  <si>
    <t>T8a_R5_SC=  dotačná zmluva na rok 2021
T8a_R1_SA (SC)  ≤ T13_R11_SE (SF)</t>
  </si>
  <si>
    <t>nové vložené</t>
  </si>
  <si>
    <t>T9_R1 = štatistické výkazy MŠVVaŠ SR 2020 (2021)</t>
  </si>
  <si>
    <r>
      <t xml:space="preserve">Údaje o </t>
    </r>
    <r>
      <rPr>
        <b/>
        <sz val="12"/>
        <rFont val="Times New Roman"/>
        <family val="1"/>
        <charset val="238"/>
      </rPr>
      <t>projektovanej lôžkovej kapacite</t>
    </r>
    <r>
      <rPr>
        <sz val="12"/>
        <rFont val="Times New Roman"/>
        <family val="1"/>
        <charset val="238"/>
      </rPr>
      <t xml:space="preserve"> v T9_R1 sa kontrolujú na štatistické výkazy MŠVVaŠ SR  (posielané na CVTI SR) 2020, 2021.</t>
    </r>
  </si>
  <si>
    <t xml:space="preserve">T9_R6_SA (SB) = dotačná zmluva 2020 (2021) - účelové prostriedky na študentské domovy (vrátane dotácie na valorizáciu miezd ŠJ) </t>
  </si>
  <si>
    <t>T10_R7_SA (SB) = dotačná zmluva 2020 (2021)_účelová dotácia na študentské jedálne</t>
  </si>
  <si>
    <t>Údaje v R7_SA (SB) sú kontrolované na  dotačné zmluvy a na účelovú dotáciu na rok 2020, 2010.</t>
  </si>
  <si>
    <t>T10_R13 = štatistické výkazy MŠVVaŠ SR 2020 (2021)</t>
  </si>
  <si>
    <r>
      <t xml:space="preserve">Údaje v T11_R2 - tvorba fondu reprodukcie za roky 2020 a 2021 sa musia rovnať údajom v T13_R2_SC (SD). 
</t>
    </r>
    <r>
      <rPr>
        <strike/>
        <sz val="12"/>
        <rFont val="Times New Roman"/>
        <family val="1"/>
        <charset val="238"/>
      </rPr>
      <t/>
    </r>
  </si>
  <si>
    <r>
      <t>T13_R2_SC (SD) = T11_R2_SA (SB) 
T13_R8_SF ≥ T8_R5_SC</t>
    </r>
    <r>
      <rPr>
        <sz val="12"/>
        <color rgb="FFFF0000"/>
        <rFont val="Times New Roman"/>
        <family val="1"/>
        <charset val="238"/>
      </rPr>
      <t xml:space="preserve"> + T8a_T5_S</t>
    </r>
    <r>
      <rPr>
        <sz val="12"/>
        <color theme="1"/>
        <rFont val="Times New Roman"/>
        <family val="1"/>
        <charset val="238"/>
      </rPr>
      <t>C+T20_R2_(SC + SD)
T13_R13_SD = T16_R13_SB
T13_R13_SF = T16_R10_SB</t>
    </r>
  </si>
  <si>
    <t>doplnený vzťah o tehot. Štipendiá</t>
  </si>
  <si>
    <r>
      <t xml:space="preserve">Údaje v T13_ R2_SC (SD) - tvorba fondu reprodukcie sa musia rovnať údajom v T11_R2_SA (SB). 
Údaje v T13_R8_SE (SF) majú súvzťažnosť s údajmi v T8_R5 (sociálne štipendiá), </t>
    </r>
    <r>
      <rPr>
        <sz val="12"/>
        <color rgb="FFFF0000"/>
        <rFont val="Times New Roman"/>
        <family val="1"/>
        <charset val="238"/>
      </rPr>
      <t>s údajmi v T8a_R5 (tehotenské štipendiá</t>
    </r>
    <r>
      <rPr>
        <sz val="12"/>
        <color theme="1"/>
        <rFont val="Times New Roman"/>
        <family val="1"/>
        <charset val="238"/>
      </rPr>
      <t xml:space="preserve">)a T20_R2 (motivačné štipendiá). Tvorba fondu z dotácie v T13_R8 má byť minimálne vo výške súčtu dotácie na sociálne štipendiá (T8_R5),  </t>
    </r>
    <r>
      <rPr>
        <sz val="12"/>
        <color rgb="FFFF0000"/>
        <rFont val="Times New Roman"/>
        <family val="1"/>
        <charset val="238"/>
      </rPr>
      <t>tehotenské štipendiá (T8a_R5)</t>
    </r>
    <r>
      <rPr>
        <sz val="12"/>
        <color theme="1"/>
        <rFont val="Times New Roman"/>
        <family val="1"/>
        <charset val="238"/>
      </rPr>
      <t xml:space="preserve"> a motivačné štipendiá (T20_R2). 
Údaje v T13_R13_SD(SF) majú byť totožné s údajmi v T16, účet štipendijného fondu (R10), účet fondu reprodukcie (R13).</t>
    </r>
  </si>
  <si>
    <r>
      <t>Stav štipendijného fondu k 31. 12. uvedený v R12_SF nemá byť nižší ako súčet zostatku nevyčerpanej dotácie na sociálne štipendiá v T8_R6_SC,</t>
    </r>
    <r>
      <rPr>
        <sz val="12"/>
        <color rgb="FFFF0000"/>
        <rFont val="Times New Roman"/>
        <family val="1"/>
        <charset val="238"/>
      </rPr>
      <t xml:space="preserve"> tehotenské štipendiá T8a_R6_SC</t>
    </r>
    <r>
      <rPr>
        <sz val="12"/>
        <color theme="1"/>
        <rFont val="Times New Roman"/>
        <family val="1"/>
        <charset val="238"/>
      </rPr>
      <t xml:space="preserve"> a na motivačné štipendiá v T20_R4_(SC +SD).</t>
    </r>
  </si>
  <si>
    <r>
      <t>T13_R12_SF ≥T8_R6_SC</t>
    </r>
    <r>
      <rPr>
        <sz val="12"/>
        <color rgb="FFFF0000"/>
        <rFont val="Times New Roman"/>
        <family val="1"/>
        <charset val="238"/>
      </rPr>
      <t>+T8a_T5_SC</t>
    </r>
    <r>
      <rPr>
        <sz val="12"/>
        <color theme="1"/>
        <rFont val="Times New Roman"/>
        <family val="1"/>
        <charset val="238"/>
      </rPr>
      <t>+ T20_R4_(SC +SD)</t>
    </r>
  </si>
  <si>
    <r>
      <t>Stavy fondov k 1.1. a k 31.12.2021</t>
    </r>
    <r>
      <rPr>
        <sz val="12"/>
        <color indexed="10"/>
        <rFont val="Times New Roman"/>
        <family val="1"/>
        <charset val="238"/>
      </rPr>
      <t xml:space="preserve"> </t>
    </r>
    <r>
      <rPr>
        <sz val="12"/>
        <rFont val="Times New Roman"/>
        <family val="1"/>
        <charset val="238"/>
      </rPr>
      <t xml:space="preserve">za </t>
    </r>
    <r>
      <rPr>
        <b/>
        <sz val="12"/>
        <rFont val="Times New Roman"/>
        <family val="1"/>
        <charset val="238"/>
      </rPr>
      <t>všetky fondy spolu</t>
    </r>
    <r>
      <rPr>
        <sz val="12"/>
        <rFont val="Times New Roman"/>
        <family val="1"/>
        <charset val="238"/>
      </rPr>
      <t xml:space="preserve"> sa kontrolujú na výkazníctvo, súvaha - časť Pasíva, riadky 064 + 065 + 069 +</t>
    </r>
    <r>
      <rPr>
        <sz val="12"/>
        <color theme="1"/>
        <rFont val="Times New Roman"/>
        <family val="1"/>
        <charset val="238"/>
      </rPr>
      <t xml:space="preserve"> 070 +</t>
    </r>
    <r>
      <rPr>
        <sz val="12"/>
        <color indexed="10"/>
        <rFont val="Times New Roman"/>
        <family val="1"/>
        <charset val="238"/>
      </rPr>
      <t xml:space="preserve"> </t>
    </r>
    <r>
      <rPr>
        <sz val="12"/>
        <rFont val="Times New Roman"/>
        <family val="1"/>
        <charset val="238"/>
      </rPr>
      <t>071 "netto" 
Stavy fondov k 1.1.sa rovnajú stavom fondov k 31.12. predchádzajúceho roka.</t>
    </r>
  </si>
  <si>
    <t>Tvorba fondu reprodukcie z odpisov v roku 2021 sa rovná odpisom ostatného DN a HM za rok 2020 (T5_R86_SC+SD).</t>
  </si>
  <si>
    <t>Údaje v T18_R1 sú kontrolované na  rozpis bežnej a kapitálovej dotácie na programe 06K v roku 2021 poskytnuté vysokým školám mimo "dotačnej zmluvy" prostredníctvom  APVV resp. sekcie vedy a techniky.
Údaje v T18_R7 a R8 sú kontrolované na rozpis bežnej dotácie na podrograme 05T 08 a prvku 021 02 03 v roku 2021, poskytnuté vysokým školám mimo "dotačnej zmluvy" prostredníctvom sekcie medzinárodnej spolupráce.</t>
  </si>
  <si>
    <t xml:space="preserve">T20_R2 = dotačná zmluva 2020 (2021)_účelová dotácia na motivačné štipendiá
</t>
  </si>
  <si>
    <t xml:space="preserve">T21_R1_SF  = výkazníctvo 2020 súvaha, časť pasíva, riadok 103, predchádzajúce účtovné obdobie
T21_R1_SL = výkazníctvo 2021, súvaha, časť pasíva, riadok 103, bežné účtovné obdobie </t>
  </si>
  <si>
    <r>
      <t>V stĺpci SH</t>
    </r>
    <r>
      <rPr>
        <sz val="12"/>
        <color indexed="10"/>
        <rFont val="Times New Roman"/>
        <family val="1"/>
        <charset val="238"/>
      </rPr>
      <t xml:space="preserve"> </t>
    </r>
    <r>
      <rPr>
        <sz val="12"/>
        <rFont val="Times New Roman"/>
        <family val="1"/>
        <charset val="238"/>
      </rPr>
      <t>sa zvyšok prijatej kapitálovej dotácie, používanej na kompenzáciu odpisov za rok 2021  rovná súčtu zvyšku prijatej kapitálovej dotácie na kompenzáciu odpisov z roku 2020</t>
    </r>
    <r>
      <rPr>
        <sz val="12"/>
        <color indexed="10"/>
        <rFont val="Times New Roman"/>
        <family val="1"/>
        <charset val="238"/>
      </rPr>
      <t xml:space="preserve"> </t>
    </r>
    <r>
      <rPr>
        <sz val="12"/>
        <rFont val="Times New Roman"/>
        <family val="1"/>
        <charset val="238"/>
      </rPr>
      <t xml:space="preserve">(stĺpec SB) a výšky kapitálovej dotácie (2021) z </t>
    </r>
    <r>
      <rPr>
        <sz val="12"/>
        <color indexed="8"/>
        <rFont val="Times New Roman"/>
        <family val="1"/>
        <charset val="238"/>
      </rPr>
      <t xml:space="preserve">T11_R10a_SB, zníženému o odpisy, vykazované v T5_R86a_SC. </t>
    </r>
  </si>
  <si>
    <t xml:space="preserve">V stĺpci SG sa zvyšok prijatej kapitálovej dotácie, používanej na kompenzáciu odpisov za rok 2021  rovná súčtu zvyšku prijatej kapitálovej dotácie na kompenzáciu odpisov z roku 2020 (stĺpec SA) a výšky kapitálovej dotácie (2021) z T11_R10_SB, zníženému o odpisy, vykazované v T5_R85_SC. </t>
  </si>
  <si>
    <r>
      <t>T13_R11_SF=T8_R1_SC+T19_R1_SC</t>
    </r>
    <r>
      <rPr>
        <sz val="12"/>
        <color rgb="FFFF0000"/>
        <rFont val="Times New Roman"/>
        <family val="1"/>
        <charset val="238"/>
      </rPr>
      <t>+T8a_T5_SC</t>
    </r>
    <r>
      <rPr>
        <sz val="12"/>
        <color theme="1"/>
        <rFont val="Times New Roman"/>
        <family val="1"/>
        <charset val="238"/>
      </rPr>
      <t>+T20_R3_(SC+SD)</t>
    </r>
  </si>
  <si>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2021</t>
    </r>
    <r>
      <rPr>
        <b/>
        <sz val="14"/>
        <color rgb="FFFF0000"/>
        <rFont val="Times New Roman"/>
        <family val="1"/>
        <charset val="238"/>
      </rPr>
      <t xml:space="preserve">  </t>
    </r>
    <r>
      <rPr>
        <b/>
        <sz val="14"/>
        <rFont val="Times New Roman"/>
        <family val="1"/>
      </rPr>
      <t xml:space="preserve">na programe 077 </t>
    </r>
  </si>
  <si>
    <r>
      <t>Tabuľka č. 2: Príjmy verejnej vysokej školy v roku 2021</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</si>
  <si>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Tabuľka č. 3: Výnosy verejnej vysokej školy v rokoch 2020 a 2021</t>
  </si>
  <si>
    <t>Rozdiel 2021-2020</t>
  </si>
  <si>
    <r>
      <t>Tabuľka č. 4: Výnosy verejnej vysokej školy zo školného a z poplatkov spojených so štúdiom  
v rokoch 2020</t>
    </r>
    <r>
      <rPr>
        <b/>
        <sz val="14"/>
        <color rgb="FFFF0000"/>
        <rFont val="Times New Roman"/>
        <family val="1"/>
        <charset val="238"/>
      </rPr>
      <t xml:space="preserve"> </t>
    </r>
    <r>
      <rPr>
        <b/>
        <sz val="14"/>
        <rFont val="Times New Roman"/>
        <family val="1"/>
        <charset val="238"/>
      </rPr>
      <t>a 2021</t>
    </r>
    <r>
      <rPr>
        <b/>
        <sz val="14"/>
        <color rgb="FFFF0000"/>
        <rFont val="Times New Roman"/>
        <family val="1"/>
        <charset val="238"/>
      </rPr>
      <t xml:space="preserve"> </t>
    </r>
  </si>
  <si>
    <t>Tabuľka č. 5: Náklady verejnej vysokej školy v rokoch 2020 a 2021</t>
  </si>
  <si>
    <t>Tabuľka č. 6: Zamestnanci a náklady na mzdy verejnej vysokej školy v roku 2021</t>
  </si>
  <si>
    <t>Priemerný evidenčný prepočítaný počet zamestnancov za rok 2021</t>
  </si>
  <si>
    <t>Tabuľka č. 6a: Zamestnanci a náklady na mzdy verejnej vysokej školy v roku 2021   -   len  ženy  a výpočet priemerného platu mužov</t>
  </si>
  <si>
    <r>
      <t xml:space="preserve">Priemerný evidenčný prepočítaný počet </t>
    </r>
    <r>
      <rPr>
        <b/>
        <sz val="12"/>
        <rFont val="Times New Roman"/>
        <family val="1"/>
        <charset val="238"/>
      </rPr>
      <t>žien</t>
    </r>
    <r>
      <rPr>
        <b/>
        <sz val="12"/>
        <rFont val="Times New Roman"/>
        <family val="1"/>
      </rPr>
      <t xml:space="preserve"> za rok 2021</t>
    </r>
  </si>
  <si>
    <t xml:space="preserve">Tabuľka č. 7: Náklady verejnej vysokej školy na štipendiá doktorandov v dennej forme štúdia v roku 2021 </t>
  </si>
  <si>
    <t>Počet osobomesiacov interných doktorandov spolu za 2021</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</si>
  <si>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2020 a 2021</t>
    </r>
  </si>
  <si>
    <r>
      <t>Tabuľka č. 10: Údaje o20 systéme sociálnej podpory  - časť výnosy a náklady</t>
    </r>
    <r>
      <rPr>
        <b/>
        <vertAlign val="superscript"/>
        <sz val="14"/>
        <rFont val="Times New Roman"/>
        <family val="1"/>
      </rPr>
      <t>1)</t>
    </r>
    <r>
      <rPr>
        <b/>
        <sz val="14"/>
        <rFont val="Times New Roman"/>
        <family val="1"/>
      </rPr>
      <t xml:space="preserve"> študentských jedální 
za roky 2020 a 2021</t>
    </r>
  </si>
  <si>
    <t>Tabuľka č. 11: Zdroje verejnej vysokej školy na obstaranie a technické zhodnotenie dlhodobého  majetku v rokoch 2020 a 2021</t>
  </si>
  <si>
    <t>zdroj 131H, 131I, 131J  len za ŠD..... ????p. Filčáková</t>
  </si>
  <si>
    <t>Tabuľka č. 12: Výdavky verejnej vysokej školy na obstaranie a technické zhodnotenie dlhodobého majetku v roku 2021</t>
  </si>
  <si>
    <r>
      <t>Čerpanie kapitálovej dotácie v roku 2021</t>
    </r>
    <r>
      <rPr>
        <b/>
        <sz val="11"/>
        <color theme="1"/>
        <rFont val="Times New Roman"/>
        <family val="1"/>
      </rPr>
      <t xml:space="preserve">
zo štátneho rozpočtu (111)</t>
    </r>
  </si>
  <si>
    <r>
      <t xml:space="preserve">Čerpanie kapitálovej dotácie v roku 2021
</t>
    </r>
    <r>
      <rPr>
        <b/>
        <sz val="11"/>
        <color theme="1"/>
        <rFont val="Times New Roman"/>
        <family val="1"/>
      </rPr>
      <t>z prostriedkov EÚ (štrukturálnych fondov)</t>
    </r>
  </si>
  <si>
    <t xml:space="preserve">Čerpanie bežnej dotácie v roku 2021 prostredníctvom fondu reprodukcie </t>
  </si>
  <si>
    <t>Tabuľka č. 13: Stav a vývoj finančných fondov verejnej vysokej školy v rokoch 2020 a 2021</t>
  </si>
  <si>
    <t>Tabuľka č. 16: Štruktúra a stav finančných prostriedkov na bankových účtoch verejnej vysokej školy
   k 31. decembru 2021</t>
  </si>
  <si>
    <t>Stav účtu k 31.12.2021</t>
  </si>
  <si>
    <t>Tabuľka č. 17: Príjmy verejnej vysokej školy z prostriedkov EÚ a z prostriedkov na ich spolufinancovanie 
zo štátneho rozpočtu z kapitoly MŠVVaŠ SR a z iných kapitol štátneho rozpočtu v roku 2021</t>
  </si>
  <si>
    <r>
      <t>Tabuľka č. 18: Príjmy z dotácií verejnej vysokej škole zo štátneho rozpočtu z kapitoly MŠVVaŠ SR 
poskytnuté mimo programu 077 a mimo príjmov z prostriedkov EÚ (zo štrukturálnych fondov) v roku 2021</t>
    </r>
    <r>
      <rPr>
        <sz val="14"/>
        <color rgb="FFFF0000"/>
        <rFont val="Times New Roman"/>
        <family val="1"/>
        <charset val="238"/>
      </rPr>
      <t xml:space="preserve"> </t>
    </r>
    <r>
      <rPr>
        <sz val="14"/>
        <rFont val="Times New Roman"/>
        <family val="1"/>
      </rPr>
      <t xml:space="preserve">
</t>
    </r>
  </si>
  <si>
    <t xml:space="preserve">Tabuľka č. 19: Štipendiá z vlastných zdrojov podľa § 97 zákona v rokoch 2020 a 2021 </t>
  </si>
  <si>
    <t xml:space="preserve">Tabuľka č. 20: Motivačné štipendiá  v rokoch 2020 a 2021  (v zmysle § 96a zákona )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</si>
  <si>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 xml:space="preserve">v rokoch 2020 a 2021 </t>
    </r>
  </si>
  <si>
    <t>Stav k 31. 12. 2021</t>
  </si>
  <si>
    <t xml:space="preserve">Tabuľka č. 22: Výnosy verejnej vysokej školy v roku 2021 v oblasti sociálnej podpory študentov </t>
  </si>
  <si>
    <t>Výnosy
v hlavnej činnosti
2020</t>
  </si>
  <si>
    <r>
      <t>Výnosy
hlavnej činnosti
2021</t>
    </r>
    <r>
      <rPr>
        <sz val="12"/>
        <color indexed="10"/>
        <rFont val="Times New Roman"/>
        <family val="1"/>
        <charset val="238"/>
      </rPr>
      <t xml:space="preserve"> </t>
    </r>
  </si>
  <si>
    <t>Náklady
hlavnej činnosti
2021</t>
  </si>
  <si>
    <t xml:space="preserve">Tabuľka č .23:  Náklady verejnej vysokej školy  v roku 2021 v oblasti sociálnej podpory študentov </t>
  </si>
  <si>
    <t>od 1.4.2021</t>
  </si>
  <si>
    <t>Tabuľka 8a</t>
  </si>
  <si>
    <t>v T1_ R12 doplnená )* a pod tabuľkou vysvetlenie</t>
  </si>
  <si>
    <t>zmena vo vzorci v T10_R15_SA(SB)</t>
  </si>
  <si>
    <t>_</t>
  </si>
  <si>
    <t>Údaje o systéme sociálnej podpory  - časť  tehotenské štipendiá  (§ 96 zákona) za rok a 2021</t>
  </si>
  <si>
    <t>vložená celá nová tabuľka</t>
  </si>
  <si>
    <t>vložená nová tabuľka</t>
  </si>
  <si>
    <t>- ostatný materiál (účet 501 099, 501 030, 501 513, 501 516, 501 519, 501 599)</t>
  </si>
  <si>
    <t>doplnené 501519</t>
  </si>
  <si>
    <t>riadok 13.</t>
  </si>
  <si>
    <r>
      <t xml:space="preserve">V riadku 4 uvedie vysoká škola celkový objem príjmov </t>
    </r>
    <r>
      <rPr>
        <b/>
        <sz val="12"/>
        <color theme="1"/>
        <rFont val="Times New Roman"/>
        <family val="1"/>
        <charset val="238"/>
      </rPr>
      <t xml:space="preserve">zo zahraničných zdrojov (zo zahraničných účtov) </t>
    </r>
    <r>
      <rPr>
        <sz val="12"/>
        <color theme="1"/>
        <rFont val="Times New Roman"/>
        <family val="1"/>
        <charset val="238"/>
      </rPr>
      <t>majúcich charakter dotácií. V riadkoch 4a ... rozpíše podrobnejšie jednotlivé druhy týchto príjmov. Príklady:
1. príjmy zo zahraničných grantov v rámci 8.,7. RP
2. príjmy na riešenie výskumných projektov v rámci programu napr.COST
3. príjmy v rámci spolupráce s inými zahraničnými univerzitami a iné napr. zdroj 35.</t>
    </r>
  </si>
  <si>
    <r>
      <t xml:space="preserve"> - odpisy ostatného DN a HM (účet 551 002, </t>
    </r>
    <r>
      <rPr>
        <b/>
        <sz val="12"/>
        <rFont val="Times New Roman"/>
        <family val="1"/>
      </rPr>
      <t>551 130</t>
    </r>
    <r>
      <rPr>
        <sz val="12"/>
        <rFont val="Times New Roman"/>
        <family val="1"/>
      </rPr>
      <t xml:space="preserve">, </t>
    </r>
    <r>
      <rPr>
        <b/>
        <sz val="12"/>
        <rFont val="Times New Roman"/>
        <family val="1"/>
      </rPr>
      <t>551 131</t>
    </r>
    <r>
      <rPr>
        <sz val="12"/>
        <rFont val="Times New Roman"/>
        <family val="1"/>
      </rPr>
      <t xml:space="preserve">, 551 133, 551 200, 551 221, 551 223, </t>
    </r>
    <r>
      <rPr>
        <b/>
        <sz val="12"/>
        <rFont val="Times New Roman"/>
        <family val="1"/>
      </rPr>
      <t>551 400</t>
    </r>
    <r>
      <rPr>
        <sz val="12"/>
        <rFont val="Times New Roman"/>
        <family val="1"/>
      </rPr>
      <t xml:space="preserve">, </t>
    </r>
    <r>
      <rPr>
        <b/>
        <sz val="12"/>
        <rFont val="Times New Roman"/>
        <family val="1"/>
      </rPr>
      <t>551 500</t>
    </r>
    <r>
      <rPr>
        <sz val="12"/>
        <rFont val="Times New Roman"/>
        <family val="1"/>
      </rPr>
      <t>,</t>
    </r>
    <r>
      <rPr>
        <b/>
        <sz val="12"/>
        <rFont val="Times New Roman"/>
        <family val="1"/>
      </rPr>
      <t xml:space="preserve"> 551 521</t>
    </r>
    <r>
      <rPr>
        <sz val="12"/>
        <rFont val="Times New Roman"/>
        <family val="1"/>
      </rPr>
      <t>, 551 900, 551 921, 551 923)</t>
    </r>
  </si>
  <si>
    <t>Údaje vychádzajú z platného analytického členenia účtov  na rok 2021.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</si>
  <si>
    <r>
      <t xml:space="preserve">Náklady sú kontrolované na údaje z výkazníctva - výkaz ziskov a strát, časť </t>
    </r>
    <r>
      <rPr>
        <b/>
        <sz val="12"/>
        <rFont val="Times New Roman"/>
        <family val="1"/>
        <charset val="238"/>
      </rPr>
      <t>náklady</t>
    </r>
    <r>
      <rPr>
        <sz val="12"/>
        <rFont val="Times New Roman"/>
        <family val="1"/>
        <charset val="238"/>
      </rPr>
      <t xml:space="preserve">.  
Obdobne ako  pri T3 sa  údaje  z roku 2020 a údaje z roku 2021 sa uvádzajú v eurách s presnosťou na dve desatinné miestá </t>
    </r>
    <r>
      <rPr>
        <i/>
        <sz val="12"/>
        <rFont val="Times New Roman"/>
        <family val="1"/>
        <charset val="238"/>
      </rPr>
      <t>(pričom zobrazenie tabuliek je nastavené na Eur).</t>
    </r>
    <r>
      <rPr>
        <sz val="12"/>
        <rFont val="Times New Roman"/>
        <family val="1"/>
        <charset val="238"/>
      </rPr>
      <t xml:space="preserve">
Za oblasť </t>
    </r>
    <r>
      <rPr>
        <b/>
        <sz val="12"/>
        <rFont val="Times New Roman"/>
        <family val="1"/>
        <charset val="238"/>
      </rPr>
      <t>miezd</t>
    </r>
    <r>
      <rPr>
        <sz val="12"/>
        <rFont val="Times New Roman"/>
        <family val="1"/>
        <charset val="238"/>
      </rPr>
      <t xml:space="preserve"> sú údaje za rok 2021 - účet 521 (R55) v T5 kontrolované na výkazníctvo, časť náklady a údaje v T5_R56_(SC + SD)  na T6_R18_SH. 
</t>
    </r>
    <r>
      <rPr>
        <u/>
        <sz val="12"/>
        <rFont val="Times New Roman"/>
        <family val="1"/>
        <charset val="238"/>
      </rPr>
      <t>Rozdiel medzi údajom v T6_R18_SH a údajmi v T5_R56_SC+SD (Mzdy) môže o.i. tvoriť výška nákladov za nevyčerpané dovolenky.</t>
    </r>
    <r>
      <rPr>
        <sz val="12"/>
        <rFont val="Times New Roman"/>
        <family val="1"/>
        <charset val="238"/>
      </rPr>
      <t xml:space="preserve">
Štipendiá doktorandov z T5_R77_SC+SD sa kontrolujú na údaje z T7_R1_SC. 
Štipendiá z vlastných zdrojov z T5_R81_SC sa kontrolujú na údaje v T19_R1_SC. </t>
    </r>
  </si>
  <si>
    <r>
      <t>Údaje v riadkoch R1:R6, R7, R9, R13, R14, R16, R17  sú kontrolované s údajmi v štatistickom výkaze Škol (MŠ SR) 2-04 za rok 2021</t>
    </r>
    <r>
      <rPr>
        <sz val="12"/>
        <color indexed="10"/>
        <rFont val="Times New Roman"/>
        <family val="1"/>
        <charset val="238"/>
      </rPr>
      <t>.</t>
    </r>
    <r>
      <rPr>
        <sz val="12"/>
        <rFont val="Times New Roman"/>
        <family val="1"/>
        <charset val="238"/>
      </rPr>
      <t xml:space="preserve"> 
Údaje v riadkoch 15a ... (špecifiká) sú kontrolované na rozpis dotácie v roku 2021.</t>
    </r>
    <r>
      <rPr>
        <b/>
        <sz val="12"/>
        <color indexed="12"/>
        <rFont val="Times New Roman"/>
        <family val="1"/>
        <charset val="238"/>
      </rPr>
      <t xml:space="preserve"> </t>
    </r>
    <r>
      <rPr>
        <u/>
        <sz val="12"/>
        <rFont val="Times New Roman"/>
        <family val="1"/>
        <charset val="238"/>
      </rPr>
      <t>Rozdiel medzi údajom v T6_R18_SH a údajmi v T5_R56_SC+SD (Mzdy) je potrebné vyčísliť a s komentárom uviesť v poznámke pod tabuľkou T6.</t>
    </r>
  </si>
  <si>
    <t xml:space="preserve">Celková hodnota účtu 384 za rok 2020 a 2021, uvedená v T21_SF a SL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(2020), resp. SI (2021). 
Údaje za rok 2021 musia byť totožné s údajmi, ktoré VVŠ predložili k výsledkom hospodárenia VVŠ za rok 2021. </t>
  </si>
  <si>
    <r>
      <rPr>
        <b/>
        <sz val="10"/>
        <rFont val="Times New Roman"/>
        <family val="1"/>
        <charset val="238"/>
      </rPr>
      <t>Názov verejnej vysokej školy:  Slovenská technická univerzita v Bratislave</t>
    </r>
    <r>
      <rPr>
        <b/>
        <sz val="12"/>
        <rFont val="Times New Roman"/>
        <family val="1"/>
        <charset val="238"/>
      </rPr>
      <t xml:space="preserve">
Názov fakulty:  STU</t>
    </r>
  </si>
  <si>
    <r>
      <t>Administratívni zamestnanci spolu</t>
    </r>
    <r>
      <rPr>
        <sz val="12"/>
        <color theme="1"/>
        <rFont val="Times New Roman"/>
        <family val="1"/>
      </rPr>
      <t xml:space="preserve"> [SUM(R10:R12)]                         </t>
    </r>
  </si>
  <si>
    <t>1c</t>
  </si>
  <si>
    <t>1d</t>
  </si>
  <si>
    <t>Mesto Nitra</t>
  </si>
  <si>
    <t>Mesto Trenčín</t>
  </si>
  <si>
    <t>2c</t>
  </si>
  <si>
    <t>Obec Nitrianske Pravno</t>
  </si>
  <si>
    <t>2d</t>
  </si>
  <si>
    <t>Hlavné mesto SR Bratislava</t>
  </si>
  <si>
    <t>4c</t>
  </si>
  <si>
    <t>4d</t>
  </si>
  <si>
    <t>4e</t>
  </si>
  <si>
    <t>4f</t>
  </si>
  <si>
    <t>4g</t>
  </si>
  <si>
    <t>4h</t>
  </si>
  <si>
    <t>4i</t>
  </si>
  <si>
    <t>4j</t>
  </si>
  <si>
    <t>4k</t>
  </si>
  <si>
    <t>SANET</t>
  </si>
  <si>
    <t>Príjmy z MK SR</t>
  </si>
  <si>
    <t>Sponzorské a darovacie zmluvy</t>
  </si>
  <si>
    <t>APVV projekty - spouriešitelia</t>
  </si>
  <si>
    <t>Program EU územnej spolupráce zo zahraničia (37)</t>
  </si>
  <si>
    <t>Produkčné centrum inovácii</t>
  </si>
  <si>
    <t>ostatné</t>
  </si>
  <si>
    <t>1e</t>
  </si>
  <si>
    <t>finančné mechanizmy EHP</t>
  </si>
  <si>
    <t xml:space="preserve">TEMPUS (zdroj 35) </t>
  </si>
  <si>
    <t>Zahraničie - vzdelávanie a soc. veci (zdroj 11O5)</t>
  </si>
  <si>
    <t>zahraničie - výskum, vývoj a inovácie (zdroj 11O3)</t>
  </si>
  <si>
    <t>Výskum, vývoj inovácie, zahraničie H2020 (zdroj 11O3)</t>
  </si>
  <si>
    <t>EU územná spolupráca, výskum a vývoj (zdroj 1AJ1)</t>
  </si>
  <si>
    <t xml:space="preserve"> Sokrates (zdroj 35)</t>
  </si>
  <si>
    <t>4ch</t>
  </si>
  <si>
    <t xml:space="preserve">LEONARDO (zdroj 35) </t>
  </si>
  <si>
    <t xml:space="preserve">Rámcový program VŠ (zdroj 35) </t>
  </si>
  <si>
    <t xml:space="preserve">Zahraničie ostatné (zdroj 35) </t>
  </si>
  <si>
    <t xml:space="preserve">Zahraničie -veda- Rámcový program (zdroj 35) </t>
  </si>
  <si>
    <t xml:space="preserve">Zahraničie -veda- ostatné (zdroj 35) </t>
  </si>
  <si>
    <t>Tabuľka č. 8: Údaje o systéme sociálnej podpory - časť  sociálne štipendiá  (§ 96 zákona) 
za roky 2020 a 2021</t>
  </si>
  <si>
    <t>uvádzajú sa štipendiá vyplatené zo štátneho rozpočtu, kód v CRŠ: 1</t>
  </si>
  <si>
    <t>Počet študentov poberajúcich sociálne štipendium</t>
  </si>
  <si>
    <t xml:space="preserve">Počet študentov poberajúcich sociálne štipendium </t>
  </si>
  <si>
    <t xml:space="preserve">Výdavky na sociálne štipendiá (§ 96 zákona) za kalendárny rok </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</si>
  <si>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</si>
  <si>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 xml:space="preserve">Počet študentov poberajúcich sociálne štipendiá </t>
    </r>
    <r>
      <rPr>
        <b/>
        <sz val="12"/>
        <rFont val="Times New Roman"/>
        <family val="1"/>
        <charset val="238"/>
      </rPr>
      <t xml:space="preserve"> </t>
    </r>
    <r>
      <rPr>
        <b/>
        <vertAlign val="superscript"/>
        <sz val="14"/>
        <rFont val="Times New Roman"/>
        <family val="1"/>
        <charset val="238"/>
      </rPr>
      <t>2)</t>
    </r>
  </si>
  <si>
    <t>Príjem z dotácie poskytnutej na sociálne štipendiá v rámci dotačnej zmluvy z kapitoly     MŠVVaŠ k 31.12.</t>
  </si>
  <si>
    <r>
      <t xml:space="preserve">Priemerné štipendium na 1 študenta na mesiac </t>
    </r>
    <r>
      <rPr>
        <sz val="12"/>
        <rFont val="Times New Roman"/>
        <family val="1"/>
        <charset val="238"/>
      </rPr>
      <t xml:space="preserve"> [R1_SA/R2_SB resp. R1_SC/R2_SD] </t>
    </r>
  </si>
  <si>
    <t xml:space="preserve">1) V stĺpcoch B a D sa uvádza prepočítaný počet študentov určený ako počet osobomesiacov, počas ktorých bolo poskytované sociálne štipendium </t>
  </si>
  <si>
    <t xml:space="preserve">2) V stĺpcoch B a D sa uvádza celkový (fyzický) počet študentov, ktorým bolo v príslušnom kalendárnom roku poskytnuté sociálne štipendium bez ohľadu na počet mesiacov. </t>
  </si>
  <si>
    <t>Vrátane dodatkov COVID, odmeny v zmysle kolektívnej zmluvy, rekreačný príspevok</t>
  </si>
  <si>
    <t xml:space="preserve">Názov verejnej vysokej školy:  Slovenská technická univerzita v Bratislave
</t>
  </si>
  <si>
    <t xml:space="preserve">Názov verejnej vysokej školy:   Slovenská technická univerzita v Bratislave
</t>
  </si>
  <si>
    <t>Názov verejnej vysokej školy:   Slovenská technická univerzita v Bratislave</t>
  </si>
  <si>
    <t>Názov verejnej vysokej školy:  Slovenská technická univerzita v Bratislave</t>
  </si>
  <si>
    <t xml:space="preserve">Názov verejnej vysokej školy: Slovenská technická univrzita v Bratislave
</t>
  </si>
  <si>
    <t xml:space="preserve">Názov verejnej vysokej školy:  Slovenská tecchnická univerzita v Bratislave
</t>
  </si>
  <si>
    <t>SK29 8180 0000 0070 0013 3278,SK1281800000007000240866, SK0581800000007000324218, SK0481800000007000133243,SK79 8180 0000 0070 0013 3251, SK51 8180 0000 0070 0024 2298, SK6581800000007000241076, SK0781800000007000133286,SK82 8181 0000 0070 0013 3294,SK2681800000007000133235,SK97 8180 0000 0070 0013 3315,'SK79 8180 0000 0070 0024 0727; SK57 8180 0000 0070 0024 0735; SK22 8180 0000 0070 0013 3307</t>
  </si>
  <si>
    <t xml:space="preserve">FAD:SK54 8180 0000 0070 0056 9522, SK73 8180 0000 0070 0008 1949, SK90 8180 0000 0070 0022 1323, SK30 8180 0000 0070 0060 9336, SK52 8180 0000 0070 0064 6479, SK70 8180 0000 0070 0008 1906, SK30 8180 0000 0070 0063 8145,SK76 8180 0000 0070 0067 2431 , SK80 8180 0000 0070 0064 6460, SK34 8180 0000 0070 0065 0101, SK23 8180 0000 0070 0065 4858/FEI: SK6081800000007000085093, SK9781800000007000085106, SK5681800000007000085165, SK1281800000007000085181, SK5281800000007000085237, SK2681800000007000085317,
SK6081800000007000085384, SK3181800000007000085421, SK5681800000007000085456, SK5981800000007000085499, SK9781800000007000213825,
SK3981800000007000220689, SK5281800000007000237042, SK4981800000007000245341, , SK7281800000007000262969, SK7781800000007000284607,
SK6481800000007000293474, SK8981800000007000304567, SK5181800000007000314757, SK5381800000007000320444, SK6581800000007000342635, SK1081800000007000388633, SK8581800000007000388641, SK9381800000007000402853, SK3081800000007000427655, SK3281800000007000433633, SK7681800000007000436818, SK8681800000007000442070, SK7281800000007000443292, SK1581800000007000445191, SK5781800000007000468588, SK5481800000007000540519, SK1981800000007000573062, SK8681800000007000573214, SK1581800000007000573425, SK9081800000007000573433, SK6881800000007000573441, SK8081800000007000577493, SK3181800000007000569645, SK9281800000007000590663, SK9281800000007000593864, SK7081800000007000593872, SK4881800000007000593880, SK5781800000007000595755, SK4681800000007000622434, SK2481800000007000622442, SK0281800000007000622450, SK6381800000007000627075, SK8481800000007000641926, SK9681800000007000642486, SK3181800000007000643171, SK7881800000007000643198, SK9381800000007000643200, SK9381800000007000643200, SK9381800000007000643219, SK5381800000007000643745, SK5681800000007000643788, SK3481800000007000643796, SK7181800000007000643809, SK4981800000007000643817, SK2781800000007000643825, SK3081800000007000643868, SK1481800000007000647842, SK8981800000007000647850, SK6181800000007000647869, SK3981800000007000647877, SK1781800000007000647885, SK3681800000007000656079, SK1481800000007000656087, SK0781800000007000656116, SK4881800000007000085018,
SK2981800000007000656108, SK4181800000007000656765, SK9881800000007000657194,
SK7381800000007000658226, SK5181800000007000658234, SK5981800000007000659448,
SK3781800000007000659456, SK1581800000007000659464, SK2881800000007000660879,
SK6981800000007000662372, SK2981800000007000663092, SK2581800000007000663746, /FCHPT: SK03 8180 0000 0070 0008 1463, SK21 8180 0000 0070 0008 1527, SK07 8180 0000 0070 0015 4335, SK31 8180 0000 0070 0019 7941, SK96 8180 0000 0070 0024 8278, SK07 8180 0000 0070 0025 8804, SK37 8180 0000 0070 0026 4278, SK22 8180 0000 0070 0027 0950, SK50 8180 0000 0070 0033 7182, SK92 8180 0000 0070 0037 1831, SK79 8180 0000 0070 0037 6915, SK85 8180 0000 0070 0038 2821, SK89 8180 0000 0070 0040 2343, SK42 8180 0070 0045 1786, SK88 8180 0000 0070 0045 7942, SK27 8180 0000 0070 0046 2629, SK67 8180 0000 0070 0049 0718, SK71 8180 0000 0070 0049 5981, SK48 8180 0000 0070 0066 0422, SK26 8180 0000 0070 0066 0430, SK51 8180 0000 0070 0066 0465, SK78 180 0000 0070 0008 1471
SK3981800000007000220689, SK5281800000007000237042, SK4981800000007000245341, , SK7281800000007000262969, SK7781800000007000284607,
SK6481800000007000293474, SK8981800000007000304567, SK5181800000007000314757, SK5381800000007000320444, SK6581800000007000342635, SK1081800000007000388633, SK8581800000007000388641, SK9381800000007000402853, SK3081800000007000427655, SK3281800000007000433633, SK7681800000007000436818, SK8681800000007000442070, SK7281800000007000443292, SK1581800000007000445191, SK5781800000007000468588, SK5481800000007000540519, SK1981800000007000573062, SK8681800000007000573214, SK1581800000007000573425, SK9081800000007000573433, SK6881800000007000573441, SK8081800000007000577493, SK3181800000007000569645, SK9281800000007000590663, SK9281800000007000593864, SK7081800000007000593872, SK4881800000007000593880, SK5781800000007000595755, SK4681800000007000622434, SK2481800000007000622442, SK0281800000007000622450, SK6381800000007000627075, SK8481800000007000641926, SK9681800000007000642486, SK3181800000007000643171, SK7881800000007000643198, SK9381800000007000643200, SK9381800000007000643200, SK9381800000007000643219, SK5381800000007000643745, SK5681800000007000643788, SK3481800000007000643796, SK7181800000007000643809, SK4981800000007000643817, SK2781800000007000643825, SK3081800000007000643868, SK1481800000007000647842, SK8981800000007000647850, SK6181800000007000647869, SK3981800000007000647877, SK1781800000007000647885, SK3681800000007000656079, SK1481800000007000656087, SK0781800000007000656116, SK4881800000007000085018,
SK2981800000007000656108, SK4181800000007000656765, SK9881800000007000657194,
SK7381800000007000658226, SK5181800000007000658234, SK5981800000007000659448,
SK3781800000007000659456, SK1581800000007000659464, SK2881800000007000660879,
SK6981800000007000662372, SK2981800000007000663092, SK2581800000007000663746 /FCHPT: SK03 8180 0000 0070 0008 1463, SK21 8180 0000 0070 0008 1527, SK07 8180 0000 0070 0015 4335, SK31 8180 0000 0070 0019 7941, SK96 8180 0000 0070 0024 8278, SK07 8180 0000 0070 0025 8804, SK37 8180 0000 0070 0026 4278, SK22 8180 0000 0070 0027 0950, SK50 8180 0000 0070 0033 7182, SK92 8180 0000 0070 0037 1831, SK79 8180 0000 0070 0037 6915, SK85 8180 0000 0070 0038 2821, SK89 8180 0000 0070 0040 2343, SK42 8180 0070 0045 1786, SK88 8180 0000 0070 0045 7942, SK27 8180 0000 0070 0046 2629, SK67 8180 0000 0070 0049 0718, SK71 8180 0000 0070 0049 5981, SK48 8180 0000 0070 0066 0422, SK26 8180 0000 0070 0066 0430, SK51 8180 0000 0070 0066 0465, SK78 180 0000 0070 0008 1471/ MTF: SK7381800000007000081367 SK3281800000007000226247 SK8781800000007000246985 SK0981800000007000247419 SK5981800000007000255443 SK3781800000007000255451 SK1081800000007000258265 SK8181800000007000324402 SK4081800000007000327953 SK5881800000007000361676 SK3681800000007000361684 SK9381800000007000400719 SK2681800000007000453917 SK0481800000007000453925 SK3281800000007000470493 SK0381800000007000476350  SK2681800000007000442986  SK7981800000007000453933  SK8381800000007000465598 /                         FIIT: SK17 8180 0000 0070 0024 4074 ,                        SK21 8180 0000 0070 0050 0664                SK55 8180 0000 0070 0057 5906               SK84 8180 0000 0070 0057 5869                    SK53 8180 0000 0070 0057 4196                       SK18 8180 0000 0070 0057 5893/ SjF:  SK1181800000007000085587, SK8681800000007000085595, SK7981800000007000085624, SK8281800000007000085667, SK5381800000007000085704, SK1781800000007000086061, SK5881800000007000223839,SK1081800000007000255064, SK0381800000007000263144, SK9281800000007000316832, SK1281800000007000339321, SK0981800000007000341800, SK0881800000007000355786, SK9081800000007000365853, SK3781800000007000431021, SK1481800000007000437546, SK3381800000007000442345, SK8481800000007000497784, SK2381800000007000574057 / SvF:   SK9381800000007000084111,SK52818000000Rektorát: 'SK02 8180 0000 0070 0065 2326;SK05 8180 0000 0070 0067 2933;SK07 8180 0000 0070 0060 0147; SK08 8180 0000 0070 0064 0966;SK21 8180 0000 0070 0063 3942;SK258180 0000 0070 0008 4074;SK30 8180 0000 0070 0064 0958;SK31 8180 0000 0070 0066 1601;SK37 8180 0000 0070 0030 1817;SK54 8180 0000 0070 0032 3821;SK61 8180 0000 0070 0064 0691;SK76 8180 0000 0070 0032 3813;SK81 8180 0000 0070 0064 7412;SK81 8180 0000 0070 0065 8955;SK82 8180 0000 0070 0065 0304;SK83 8180 0000 0070 0064 0974;SK85 8180 0000 0070 0034 1499;SK85 8180 0000 0070 0064 4430;SK88 8180 0000 0070 0053 8064;SK89 8180 0000 0070 0056 8116;SK91 8180 0000 0070 0055 9738;SK91 8180 0000 0070 0065 7805;SK95 8180 0000 0070 0036 0331                                  </t>
  </si>
  <si>
    <t>MTF: SK9081800000007000120055 ŠDaJ:SK95 8180 0000 0070 0007 8352</t>
  </si>
  <si>
    <t>MTF: SK6881800000007000120063, ŠDaJ: SK20 8180 0000 0070 0007 8344, SK59 8180 0000 0070 0030 7338, SK06 8180 0000 0070 0052 5378</t>
  </si>
  <si>
    <t>FIIT: SK53 8180 0000 0070 0011 5483</t>
  </si>
  <si>
    <t>FIIT : SK68 8180 0000 0070 0036 5861, SvF: SK1981800000007000304372, ŠDaJ: SK21 8180 0000 0070 0038 3197, Rektorát: 'SK50 8180 0000 0070 0022 7960, SK94 8180 0000 0070 0020 7089</t>
  </si>
  <si>
    <t>Rektorát: 'SK04 8180 0000 0070 0032 3848</t>
  </si>
  <si>
    <t>FEI: SK8981800000007000656095, MTF: SK7981800000007000453933 FIIT: SK61 8180 0000 0070 0032 4277, SvF: SK2481800000007000468115</t>
  </si>
  <si>
    <t>FAD: SK04 8180 0000 0070 0008 1930, FEI: SK2681800000007000085026, FCHPT: SK28 8180 0000 0070 0008 1498, MTF: SK2281800000007000081412, SK5181800000007000340365, FIIT: SK61 8180 0000 0070 0008 5560, SjF: SK3381800000007000085579, SvF: SK7481800000007000084162, ŠDaJ: SK51 8180 0000 0070 0007 6234 , Rektorát: SK07 8180 0000 0070 0037 2973;SK23 8180 0000 0070 0024 8040;SK34 8180 0000 0070 0020 3416;SK35 8180 0000 0070 0032 0380;SK66 8180 0000 0070 0008 4015;SK67 8180 0000 0070 0065 9595;SK78 8180 0000 0070 0008 4090 , Gabčíkovo: SK268180000000700008</t>
  </si>
  <si>
    <t>FAD: SK48 8180 0000 0070 0008 1914, FEI: SK5681800000007000084971, FCHPT: SK71 8180 0000 0070 0008 1500, MTF: SK5181800000007000081375, FIIT: SK08 8180 0000 0070 0008 5544, SjF: SK2681800000007000085608, SvF:  SK4381800000007000084138, ŠDaJ : SK73 8180 0000 0070 0057 7522, Rektorát: 'SK46 8180 0000 0070 0008 3987, Gabčíkovo: SK 8081800000007000590006</t>
  </si>
  <si>
    <t>FEI: SK8181800000007000578445, SK3881800000007000657207, SK0681800000007000084998, FCHPT: SK73 8180 0000 0070 0015 3826, MTF: SK4481800000007000081404, SvF: SK52818000000007000231222, Rektorát: 'SK65 8180 0000 0070 0026 1931</t>
  </si>
  <si>
    <t>FEI: SK0681800000007000084998, SK1881800000007000220582, SK7581800000007000409967 FCHPT: SK47 8180 0000 0070 0008 1447, SK61 8180 0000 0070 0021 4473, SK12 8180 0000 0070 0021 4676, SK75 8180 0000 0070 0027 7853, SK30 8180 0000 0070 0037 3044, SK08 8180 0000 00700037 7029, SK74 8180 0000 0070 0042 9191, SK25 8180 0000 0070 0048 7594, SK75 8180 0000 0070 0054 8289, MTF: SK4481800000007000081404 SK4281800000007000486997 SK7081800000007000488239, FIIT: SK83 8180 0000 0070 0008 5552, SjF: SK3681800000007000324242, ŠDaJ : SK86 8180 0000 0070 0041 7529, Rektorát: SK80 8180 0000 0070 0040 6870;SK88 8180 0000 0070 0008 4007;SK91 8180 0000 0070 0044 7218;SK87 8180 0000 0070 0048 9194</t>
  </si>
  <si>
    <t>FEI: VUB-SK7402000000001802470754, FIIT: VUB_SK45 0200 0000 0018 0245 5853, Rektorát: VUB-SK14 0200 0000 0018 0208 6453; VUB- SK37 0200 0000 0027 0931 3556; VUB: SK43 0200 0000 0028 2586 1955</t>
  </si>
  <si>
    <t>ŠDaJ</t>
  </si>
  <si>
    <t xml:space="preserve">Názov verejnej vysokej školy: Slovenská technická univerzita v Bratislave
</t>
  </si>
  <si>
    <t xml:space="preserve">Názov verejnej vysokej školy:  Slovenská technická univerzita v Bratislave
  </t>
  </si>
  <si>
    <t xml:space="preserve">Názov verejnej vysokej školy:  Slovenská technická univerzita v Bratislave 
</t>
  </si>
  <si>
    <t>ok</t>
  </si>
  <si>
    <t>Rozdiel T8+T19+T20 a T13 R11 vo výške 2 770 € vznikol v dôsledku  nevýznamnej opravy chyby z roku 2020.</t>
  </si>
  <si>
    <t>Poznámka:</t>
  </si>
  <si>
    <t>Rozdiel tvorby štipendijného fondu vo výške 16 197 EUR vznikol v dôsledku  nesprávne použitej analytiky pri účtovaní tvorby štipendijného fondu na fakultách. K oprave zaúčtovania dôjde v roku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</si>
</sst>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_-* #,##0.00\ _S_k_-;\-* #,##0.00\ _S_k_-;_-* &quot;-&quot;??\ _S_k_-;_-@_-"/>
    <numFmt numFmtId="166" formatCode="#,##0_ ;[Red]\-#,##0\ "/>
    <numFmt numFmtId="167" formatCode="#,##0.00_ ;[Red]\-#,##0.00\ "/>
    <numFmt numFmtId="168" formatCode="0.0"/>
  </numFmts>
  <fonts count="136" x14ac:knownFonts="1">
    <font>
      <sz val="10"/>
      <name val="Arial"/>
      <charset val="238"/>
    </font>
    <font>
      <sz val="11"/>
      <color theme="1"/>
      <name val="Calibri"/>
      <family val="2"/>
      <charset val="238"/>
      <scheme val="minor"/>
    </font>
    <font>
      <sz val="10"/>
      <name val="Arial"/>
      <family val="2"/>
      <charset val="238"/>
    </font>
    <font>
      <b/>
      <sz val="12"/>
      <name val="Times New Roman"/>
      <family val="1"/>
    </font>
    <font>
      <sz val="12"/>
      <name val="Times New Roman"/>
      <family val="1"/>
    </font>
    <font>
      <b/>
      <sz val="14"/>
      <name val="Times New Roman"/>
      <family val="1"/>
    </font>
    <font>
      <u/>
      <sz val="10"/>
      <color indexed="12"/>
      <name val="Arial"/>
      <family val="2"/>
      <charset val="238"/>
    </font>
    <font>
      <sz val="8"/>
      <name val="Arial"/>
      <family val="2"/>
      <charset val="238"/>
    </font>
    <font>
      <b/>
      <sz val="12"/>
      <name val="Times New Roman"/>
      <family val="1"/>
      <charset val="238"/>
    </font>
    <font>
      <sz val="12"/>
      <name val="Times New Roman"/>
      <family val="1"/>
      <charset val="238"/>
    </font>
    <font>
      <sz val="12"/>
      <color indexed="10"/>
      <name val="Times New Roman"/>
      <family val="1"/>
    </font>
    <font>
      <i/>
      <sz val="12"/>
      <name val="Times New Roman"/>
      <family val="1"/>
      <charset val="238"/>
    </font>
    <font>
      <b/>
      <i/>
      <sz val="12"/>
      <name val="Times New Roman"/>
      <family val="1"/>
      <charset val="238"/>
    </font>
    <font>
      <b/>
      <sz val="14"/>
      <name val="Times New Roman"/>
      <family val="1"/>
      <charset val="238"/>
    </font>
    <font>
      <b/>
      <u/>
      <sz val="12"/>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8"/>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b/>
      <sz val="12"/>
      <color indexed="12"/>
      <name val="Times New Roman"/>
      <family val="1"/>
      <charset val="238"/>
    </font>
    <font>
      <sz val="10"/>
      <name val="Times New Roman"/>
      <family val="1"/>
    </font>
    <font>
      <sz val="10"/>
      <color indexed="10"/>
      <name val="Arial"/>
      <family val="2"/>
      <charset val="238"/>
    </font>
    <font>
      <b/>
      <vertAlign val="superscript"/>
      <sz val="14"/>
      <name val="Times New Roman"/>
      <family val="1"/>
    </font>
    <font>
      <vertAlign val="superscript"/>
      <sz val="12"/>
      <name val="Times New Roman"/>
      <family val="1"/>
    </font>
    <font>
      <sz val="10"/>
      <name val="Arial"/>
      <family val="2"/>
      <charset val="238"/>
    </font>
    <font>
      <u/>
      <sz val="12"/>
      <name val="Times New Roman"/>
      <family val="1"/>
      <charset val="238"/>
    </font>
    <font>
      <b/>
      <sz val="9"/>
      <name val="Times New Roman"/>
      <family val="1"/>
      <charset val="238"/>
    </font>
    <font>
      <u/>
      <sz val="12"/>
      <color indexed="12"/>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b/>
      <sz val="12"/>
      <color indexed="10"/>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vertAlign val="superscript"/>
      <sz val="12"/>
      <color indexed="8"/>
      <name val="Times New Roman"/>
      <family val="1"/>
      <charset val="238"/>
    </font>
    <font>
      <strike/>
      <sz val="12"/>
      <name val="Times New Roman"/>
      <family val="1"/>
      <charset val="238"/>
    </font>
    <font>
      <sz val="11"/>
      <name val="Times New Roman"/>
      <family val="1"/>
    </font>
    <font>
      <b/>
      <sz val="10"/>
      <name val="Arial"/>
      <family val="2"/>
      <charset val="238"/>
    </font>
    <font>
      <sz val="14"/>
      <name val="Times New Roman"/>
      <family val="1"/>
    </font>
    <font>
      <sz val="12"/>
      <color indexed="8"/>
      <name val="Times New Roman"/>
      <family val="1"/>
    </font>
    <font>
      <b/>
      <vertAlign val="superscript"/>
      <sz val="12"/>
      <name val="Times New Roman"/>
      <family val="1"/>
    </font>
    <font>
      <b/>
      <u/>
      <sz val="14"/>
      <name val="Times New Roman"/>
      <family val="1"/>
      <charset val="238"/>
    </font>
    <font>
      <b/>
      <sz val="11"/>
      <name val="Times New Roman"/>
      <family val="1"/>
    </font>
    <font>
      <b/>
      <sz val="10"/>
      <color indexed="8"/>
      <name val="Times New Roman"/>
      <family val="1"/>
      <charset val="238"/>
    </font>
    <font>
      <b/>
      <sz val="14"/>
      <color indexed="10"/>
      <name val="Times New Roman"/>
      <family val="1"/>
      <charset val="238"/>
    </font>
    <font>
      <sz val="10"/>
      <color indexed="10"/>
      <name val="Times New Roman"/>
      <family val="1"/>
    </font>
    <font>
      <b/>
      <sz val="10"/>
      <color indexed="10"/>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sz val="10"/>
      <color rgb="FFFF0000"/>
      <name val="Arial"/>
      <family val="2"/>
      <charset val="238"/>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b/>
      <sz val="12"/>
      <color rgb="FFFF0000"/>
      <name val="Times New Roman"/>
      <family val="1"/>
      <charset val="238"/>
    </font>
    <font>
      <b/>
      <sz val="12"/>
      <color rgb="FFFF0000"/>
      <name val="Arial"/>
      <family val="2"/>
      <charset val="238"/>
    </font>
    <font>
      <sz val="10"/>
      <color rgb="FFFF0000"/>
      <name val="Times New Roman"/>
      <family val="1"/>
    </font>
    <font>
      <b/>
      <sz val="14"/>
      <color rgb="FFFF0000"/>
      <name val="Times New Roman"/>
      <family val="1"/>
      <charset val="238"/>
    </font>
    <font>
      <sz val="14"/>
      <color rgb="FFFF0000"/>
      <name val="Times New Roman"/>
      <family val="1"/>
      <charset val="238"/>
    </font>
    <font>
      <sz val="12"/>
      <color rgb="FF00B050"/>
      <name val="Times New Roman"/>
      <family val="1"/>
      <charset val="238"/>
    </font>
    <font>
      <u/>
      <sz val="12"/>
      <color theme="1"/>
      <name val="Times New Roman"/>
      <family val="1"/>
      <charset val="238"/>
    </font>
    <font>
      <vertAlign val="superscript"/>
      <sz val="11"/>
      <name val="Times New Roman"/>
      <family val="1"/>
      <charset val="238"/>
    </font>
    <font>
      <sz val="10"/>
      <color rgb="FF0000FF"/>
      <name val="Arial"/>
      <family val="2"/>
      <charset val="238"/>
    </font>
    <font>
      <sz val="12"/>
      <color rgb="FF0000FF"/>
      <name val="Times New Roman"/>
      <family val="1"/>
    </font>
    <font>
      <sz val="12"/>
      <color rgb="FF0000FF"/>
      <name val="Times New Roman"/>
      <family val="1"/>
      <charset val="238"/>
    </font>
    <font>
      <sz val="11"/>
      <color rgb="FF0000FF"/>
      <name val="Arial"/>
      <family val="2"/>
      <charset val="238"/>
    </font>
    <font>
      <b/>
      <sz val="14"/>
      <color theme="1"/>
      <name val="Times New Roman"/>
      <family val="1"/>
      <charset val="238"/>
    </font>
    <font>
      <i/>
      <sz val="12"/>
      <color theme="1"/>
      <name val="Times New Roman"/>
      <family val="1"/>
      <charset val="238"/>
    </font>
    <font>
      <sz val="11"/>
      <color theme="1"/>
      <name val="Times New Roman"/>
      <family val="1"/>
      <charset val="238"/>
    </font>
    <font>
      <b/>
      <sz val="12"/>
      <color rgb="FF0000FF"/>
      <name val="Times New Roman"/>
      <family val="1"/>
      <charset val="238"/>
    </font>
    <font>
      <i/>
      <sz val="12"/>
      <color theme="1"/>
      <name val="Times New Roman"/>
      <family val="1"/>
    </font>
    <font>
      <sz val="11"/>
      <color rgb="FFFF0000"/>
      <name val="Times New Roman"/>
      <family val="1"/>
    </font>
    <font>
      <sz val="11"/>
      <color rgb="FF0000FF"/>
      <name val="Times New Roman"/>
      <family val="1"/>
    </font>
    <font>
      <vertAlign val="superscript"/>
      <sz val="12"/>
      <color theme="1"/>
      <name val="Times New Roman"/>
      <family val="1"/>
      <charset val="238"/>
    </font>
    <font>
      <b/>
      <vertAlign val="superscript"/>
      <sz val="12"/>
      <color theme="1"/>
      <name val="Times New Roman"/>
      <family val="1"/>
      <charset val="238"/>
    </font>
    <font>
      <b/>
      <u/>
      <sz val="12"/>
      <color theme="1"/>
      <name val="Times New Roman"/>
      <family val="1"/>
      <charset val="238"/>
    </font>
    <font>
      <strike/>
      <sz val="12"/>
      <color theme="1"/>
      <name val="Times New Roman"/>
      <family val="1"/>
      <charset val="238"/>
    </font>
    <font>
      <i/>
      <sz val="11"/>
      <color theme="1"/>
      <name val="Times New Roman"/>
      <family val="1"/>
      <charset val="238"/>
    </font>
    <font>
      <b/>
      <i/>
      <sz val="11"/>
      <color theme="1"/>
      <name val="Times New Roman"/>
      <family val="1"/>
      <charset val="238"/>
    </font>
    <font>
      <b/>
      <sz val="11"/>
      <color theme="1"/>
      <name val="Times New Roman"/>
      <family val="1"/>
      <charset val="238"/>
    </font>
    <font>
      <sz val="11"/>
      <color rgb="FF000000"/>
      <name val="Times New Roman"/>
      <family val="1"/>
      <charset val="238"/>
    </font>
    <font>
      <sz val="11"/>
      <color indexed="8"/>
      <name val="Times New Roman"/>
      <family val="1"/>
      <charset val="238"/>
    </font>
    <font>
      <b/>
      <sz val="11"/>
      <color indexed="8"/>
      <name val="Times New Roman"/>
      <family val="1"/>
      <charset val="238"/>
    </font>
    <font>
      <i/>
      <sz val="12"/>
      <color rgb="FFFF0000"/>
      <name val="Times New Roman"/>
      <family val="1"/>
      <charset val="238"/>
    </font>
    <font>
      <b/>
      <sz val="16"/>
      <color rgb="FFFF0000"/>
      <name val="Times New Roman"/>
      <family val="1"/>
      <charset val="238"/>
    </font>
    <font>
      <sz val="8"/>
      <color rgb="FFFF0000"/>
      <name val="Arial"/>
      <family val="2"/>
      <charset val="238"/>
    </font>
    <font>
      <sz val="11"/>
      <color rgb="FFFF0000"/>
      <name val="Times New Roman"/>
      <family val="1"/>
      <charset val="238"/>
    </font>
    <font>
      <b/>
      <sz val="11"/>
      <color rgb="FFFF0000"/>
      <name val="Times New Roman"/>
      <family val="1"/>
      <charset val="238"/>
    </font>
    <font>
      <b/>
      <sz val="11"/>
      <color rgb="FF0000FF"/>
      <name val="Times New Roman"/>
      <family val="1"/>
      <charset val="238"/>
    </font>
    <font>
      <sz val="12"/>
      <color rgb="FFFF0000"/>
      <name val="Calibri"/>
      <family val="2"/>
      <charset val="238"/>
    </font>
    <font>
      <b/>
      <sz val="12"/>
      <color rgb="FF00B050"/>
      <name val="Times New Roman"/>
      <family val="1"/>
      <charset val="238"/>
    </font>
    <font>
      <b/>
      <sz val="12"/>
      <color rgb="FFFF0000"/>
      <name val="Times New Roman"/>
      <family val="1"/>
    </font>
    <font>
      <sz val="12"/>
      <color rgb="FFC00000"/>
      <name val="Times New Roman"/>
      <family val="1"/>
      <charset val="238"/>
    </font>
    <font>
      <b/>
      <sz val="12"/>
      <color rgb="FFC00000"/>
      <name val="Times New Roman"/>
      <family val="1"/>
      <charset val="238"/>
    </font>
    <font>
      <u/>
      <sz val="10"/>
      <color rgb="FFFF0000"/>
      <name val="Arial"/>
      <family val="2"/>
      <charset val="238"/>
    </font>
    <font>
      <sz val="10"/>
      <color theme="1"/>
      <name val="Arial"/>
      <family val="2"/>
      <charset val="238"/>
    </font>
    <font>
      <sz val="8"/>
      <name val="Arial"/>
      <family val="2"/>
    </font>
    <font>
      <sz val="14"/>
      <name val="Times New Roman"/>
      <family val="1"/>
      <charset val="238"/>
    </font>
    <font>
      <sz val="12"/>
      <color rgb="FF00B050"/>
      <name val="Times New Roman"/>
      <family val="1"/>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theme="8" tint="0.79998168889431442"/>
        <bgColor indexed="64"/>
      </patternFill>
    </fill>
    <fill>
      <patternFill patternType="solid">
        <fgColor rgb="FF66FF9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CCFFCC"/>
        <bgColor indexed="64"/>
      </patternFill>
    </fill>
    <fill>
      <patternFill patternType="solid">
        <fgColor indexed="49"/>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18"/>
      </left>
      <right style="thin">
        <color indexed="18"/>
      </right>
      <top style="thin">
        <color indexed="18"/>
      </top>
      <bottom style="thin">
        <color indexed="18"/>
      </bottom>
      <diagonal/>
    </border>
  </borders>
  <cellStyleXfs count="97">
    <xf numFmtId="0" fontId="0" fillId="0" borderId="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3" borderId="0" applyNumberFormat="0" applyBorder="0" applyAlignment="0" applyProtection="0"/>
    <xf numFmtId="0" fontId="44" fillId="20" borderId="1" applyNumberFormat="0" applyAlignment="0" applyProtection="0"/>
    <xf numFmtId="165" fontId="2" fillId="0" borderId="0" applyFont="0" applyFill="0" applyBorder="0" applyAlignment="0" applyProtection="0"/>
    <xf numFmtId="165" fontId="20" fillId="0" borderId="0" applyFont="0" applyFill="0" applyBorder="0" applyAlignment="0" applyProtection="0"/>
    <xf numFmtId="0" fontId="46" fillId="0" borderId="0" applyNumberFormat="0" applyFill="0" applyBorder="0" applyAlignment="0" applyProtection="0"/>
    <xf numFmtId="0" fontId="47" fillId="4"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6" fillId="0" borderId="0" applyNumberFormat="0" applyFill="0" applyBorder="0" applyAlignment="0" applyProtection="0">
      <alignment vertical="top"/>
      <protection locked="0"/>
    </xf>
    <xf numFmtId="0" fontId="51" fillId="21" borderId="5" applyNumberFormat="0" applyAlignment="0" applyProtection="0"/>
    <xf numFmtId="0" fontId="52" fillId="7" borderId="1" applyNumberFormat="0" applyAlignment="0" applyProtection="0"/>
    <xf numFmtId="0" fontId="53" fillId="0" borderId="6" applyNumberFormat="0" applyFill="0" applyAlignment="0" applyProtection="0"/>
    <xf numFmtId="0" fontId="54" fillId="22" borderId="0" applyNumberFormat="0" applyBorder="0" applyAlignment="0" applyProtection="0"/>
    <xf numFmtId="0" fontId="20" fillId="0" borderId="0"/>
    <xf numFmtId="0" fontId="80" fillId="0" borderId="0"/>
    <xf numFmtId="0" fontId="20" fillId="0" borderId="0"/>
    <xf numFmtId="0" fontId="20" fillId="0" borderId="0"/>
    <xf numFmtId="0" fontId="64" fillId="0" borderId="0"/>
    <xf numFmtId="0" fontId="24" fillId="0" borderId="0"/>
    <xf numFmtId="0" fontId="55" fillId="0" borderId="0"/>
    <xf numFmtId="0" fontId="45" fillId="23" borderId="7" applyNumberFormat="0" applyFont="0" applyAlignment="0" applyProtection="0"/>
    <xf numFmtId="0" fontId="56" fillId="20" borderId="8" applyNumberFormat="0" applyAlignment="0" applyProtection="0"/>
    <xf numFmtId="4" fontId="15" fillId="22" borderId="9" applyNumberFormat="0" applyProtection="0">
      <alignment vertical="center"/>
    </xf>
    <xf numFmtId="4" fontId="16" fillId="24" borderId="9" applyNumberFormat="0" applyProtection="0">
      <alignment vertical="center"/>
    </xf>
    <xf numFmtId="4" fontId="15" fillId="24" borderId="9" applyNumberFormat="0" applyProtection="0">
      <alignment horizontal="left" vertical="center" indent="1"/>
    </xf>
    <xf numFmtId="0" fontId="15" fillId="24" borderId="9" applyNumberFormat="0" applyProtection="0">
      <alignment horizontal="left" vertical="top" indent="1"/>
    </xf>
    <xf numFmtId="4" fontId="17" fillId="3" borderId="9" applyNumberFormat="0" applyProtection="0">
      <alignment horizontal="right" vertical="center"/>
    </xf>
    <xf numFmtId="4" fontId="17" fillId="9" borderId="9" applyNumberFormat="0" applyProtection="0">
      <alignment horizontal="right" vertical="center"/>
    </xf>
    <xf numFmtId="4" fontId="17" fillId="17" borderId="9" applyNumberFormat="0" applyProtection="0">
      <alignment horizontal="right" vertical="center"/>
    </xf>
    <xf numFmtId="4" fontId="17" fillId="11" borderId="9" applyNumberFormat="0" applyProtection="0">
      <alignment horizontal="right" vertical="center"/>
    </xf>
    <xf numFmtId="4" fontId="17" fillId="15" borderId="9" applyNumberFormat="0" applyProtection="0">
      <alignment horizontal="right" vertical="center"/>
    </xf>
    <xf numFmtId="4" fontId="17" fillId="19" borderId="9" applyNumberFormat="0" applyProtection="0">
      <alignment horizontal="right" vertical="center"/>
    </xf>
    <xf numFmtId="4" fontId="17" fillId="18" borderId="9" applyNumberFormat="0" applyProtection="0">
      <alignment horizontal="right" vertical="center"/>
    </xf>
    <xf numFmtId="4" fontId="17" fillId="25" borderId="9" applyNumberFormat="0" applyProtection="0">
      <alignment horizontal="right" vertical="center"/>
    </xf>
    <xf numFmtId="4" fontId="17" fillId="10" borderId="9" applyNumberFormat="0" applyProtection="0">
      <alignment horizontal="right" vertical="center"/>
    </xf>
    <xf numFmtId="4" fontId="15" fillId="26" borderId="10" applyNumberFormat="0" applyProtection="0">
      <alignment horizontal="left" vertical="center" indent="1"/>
    </xf>
    <xf numFmtId="4" fontId="17" fillId="27" borderId="0" applyNumberFormat="0" applyProtection="0">
      <alignment horizontal="left" vertical="center" indent="1"/>
    </xf>
    <xf numFmtId="4" fontId="18" fillId="28" borderId="0" applyNumberFormat="0" applyProtection="0">
      <alignment horizontal="left" vertical="center" indent="1"/>
    </xf>
    <xf numFmtId="4" fontId="17" fillId="29" borderId="9" applyNumberFormat="0" applyProtection="0">
      <alignment horizontal="right" vertical="center"/>
    </xf>
    <xf numFmtId="4" fontId="19" fillId="27" borderId="0" applyNumberFormat="0" applyProtection="0">
      <alignment horizontal="left" vertical="center" indent="1"/>
    </xf>
    <xf numFmtId="4" fontId="19" fillId="30" borderId="0" applyNumberFormat="0" applyProtection="0">
      <alignment horizontal="left" vertical="center" indent="1"/>
    </xf>
    <xf numFmtId="0" fontId="20" fillId="28" borderId="9" applyNumberFormat="0" applyProtection="0">
      <alignment horizontal="left" vertical="center" indent="1"/>
    </xf>
    <xf numFmtId="0" fontId="20" fillId="28" borderId="9" applyNumberFormat="0" applyProtection="0">
      <alignment horizontal="left" vertical="top" indent="1"/>
    </xf>
    <xf numFmtId="0" fontId="20" fillId="30" borderId="9" applyNumberFormat="0" applyProtection="0">
      <alignment horizontal="left" vertical="center" indent="1"/>
    </xf>
    <xf numFmtId="0" fontId="20" fillId="30" borderId="9" applyNumberFormat="0" applyProtection="0">
      <alignment horizontal="left" vertical="top" indent="1"/>
    </xf>
    <xf numFmtId="0" fontId="20" fillId="31" borderId="9" applyNumberFormat="0" applyProtection="0">
      <alignment horizontal="left" vertical="center" indent="1"/>
    </xf>
    <xf numFmtId="0" fontId="20" fillId="31" borderId="9" applyNumberFormat="0" applyProtection="0">
      <alignment horizontal="left" vertical="top" indent="1"/>
    </xf>
    <xf numFmtId="0" fontId="20" fillId="32" borderId="9" applyNumberFormat="0" applyProtection="0">
      <alignment horizontal="left" vertical="center" indent="1"/>
    </xf>
    <xf numFmtId="0" fontId="20" fillId="32" borderId="9" applyNumberFormat="0" applyProtection="0">
      <alignment horizontal="left" vertical="top" indent="1"/>
    </xf>
    <xf numFmtId="4" fontId="15" fillId="30" borderId="0" applyNumberFormat="0" applyProtection="0">
      <alignment horizontal="left" vertical="center" indent="1"/>
    </xf>
    <xf numFmtId="4" fontId="17" fillId="33" borderId="9" applyNumberFormat="0" applyProtection="0">
      <alignment vertical="center"/>
    </xf>
    <xf numFmtId="4" fontId="21" fillId="33" borderId="9" applyNumberFormat="0" applyProtection="0">
      <alignment vertical="center"/>
    </xf>
    <xf numFmtId="4" fontId="17" fillId="33" borderId="9" applyNumberFormat="0" applyProtection="0">
      <alignment horizontal="left" vertical="center" indent="1"/>
    </xf>
    <xf numFmtId="0" fontId="17" fillId="33" borderId="9" applyNumberFormat="0" applyProtection="0">
      <alignment horizontal="left" vertical="top" indent="1"/>
    </xf>
    <xf numFmtId="4" fontId="17" fillId="27" borderId="9" applyNumberFormat="0" applyProtection="0">
      <alignment horizontal="right" vertical="center"/>
    </xf>
    <xf numFmtId="4" fontId="21" fillId="27" borderId="9" applyNumberFormat="0" applyProtection="0">
      <alignment horizontal="right" vertical="center"/>
    </xf>
    <xf numFmtId="4" fontId="17" fillId="29" borderId="9" applyNumberFormat="0" applyProtection="0">
      <alignment horizontal="left" vertical="center" indent="1"/>
    </xf>
    <xf numFmtId="0" fontId="17" fillId="30" borderId="9" applyNumberFormat="0" applyProtection="0">
      <alignment horizontal="left" vertical="top" indent="1"/>
    </xf>
    <xf numFmtId="4" fontId="22" fillId="34" borderId="0" applyNumberFormat="0" applyProtection="0">
      <alignment horizontal="left" vertical="center" indent="1"/>
    </xf>
    <xf numFmtId="4" fontId="23" fillId="27" borderId="9" applyNumberFormat="0" applyProtection="0">
      <alignment horizontal="right" vertical="center"/>
    </xf>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xf numFmtId="0" fontId="47" fillId="4" borderId="0" applyFont="0" applyBorder="0" applyAlignment="0" applyProtection="0"/>
    <xf numFmtId="4" fontId="133" fillId="53" borderId="84" applyNumberFormat="0" applyProtection="0">
      <alignment horizontal="left" vertical="center" indent="1"/>
    </xf>
    <xf numFmtId="0" fontId="2" fillId="0" borderId="0"/>
  </cellStyleXfs>
  <cellXfs count="1146">
    <xf numFmtId="0" fontId="0" fillId="0" borderId="0" xfId="0"/>
    <xf numFmtId="0" fontId="4" fillId="0" borderId="0" xfId="0" applyFont="1"/>
    <xf numFmtId="0" fontId="4" fillId="0" borderId="0" xfId="0" applyFont="1" applyBorder="1"/>
    <xf numFmtId="0" fontId="4" fillId="0" borderId="0" xfId="0" applyFont="1" applyAlignment="1">
      <alignment horizontal="center" vertical="center"/>
    </xf>
    <xf numFmtId="0" fontId="3" fillId="0" borderId="0" xfId="0" applyFont="1" applyBorder="1" applyAlignment="1">
      <alignment horizontal="center" vertical="center"/>
    </xf>
    <xf numFmtId="49" fontId="4" fillId="0" borderId="0" xfId="0" applyNumberFormat="1" applyFont="1"/>
    <xf numFmtId="0" fontId="5" fillId="0" borderId="0" xfId="0" applyFont="1" applyAlignment="1">
      <alignment horizontal="center" vertical="center" wrapText="1"/>
    </xf>
    <xf numFmtId="49" fontId="4" fillId="0" borderId="0" xfId="0" applyNumberFormat="1" applyFont="1" applyBorder="1"/>
    <xf numFmtId="49" fontId="4" fillId="0" borderId="0" xfId="0" applyNumberFormat="1" applyFont="1" applyAlignment="1">
      <alignment horizontal="left" vertical="center"/>
    </xf>
    <xf numFmtId="0" fontId="3" fillId="0" borderId="0" xfId="0" applyFont="1"/>
    <xf numFmtId="0" fontId="9" fillId="0" borderId="0" xfId="0" applyFont="1" applyAlignment="1">
      <alignment vertical="center" wrapText="1"/>
    </xf>
    <xf numFmtId="0" fontId="9" fillId="0" borderId="0" xfId="0" applyFont="1" applyAlignment="1">
      <alignment horizontal="center" vertical="center" wrapText="1"/>
    </xf>
    <xf numFmtId="0" fontId="8" fillId="0" borderId="0" xfId="0" applyFont="1" applyAlignment="1">
      <alignment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49" fontId="4" fillId="0" borderId="0"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horizontal="right" vertical="center" wrapText="1"/>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left" vertical="center" wrapText="1"/>
    </xf>
    <xf numFmtId="49" fontId="4" fillId="0" borderId="13" xfId="0" applyNumberFormat="1" applyFont="1" applyBorder="1" applyAlignment="1">
      <alignment horizontal="left" vertical="center" wrapText="1" indent="1"/>
    </xf>
    <xf numFmtId="49" fontId="3" fillId="0" borderId="13" xfId="0" applyNumberFormat="1" applyFont="1" applyBorder="1" applyAlignment="1">
      <alignment vertical="top"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8" fillId="0" borderId="14" xfId="0" applyFont="1" applyBorder="1" applyAlignment="1">
      <alignment horizontal="center" vertical="center" wrapText="1"/>
    </xf>
    <xf numFmtId="0" fontId="9" fillId="0" borderId="0" xfId="0" applyFont="1" applyAlignment="1">
      <alignment horizontal="left" vertical="center" wrapText="1"/>
    </xf>
    <xf numFmtId="0" fontId="4" fillId="0" borderId="13"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xf numFmtId="49" fontId="3" fillId="0" borderId="13" xfId="0" applyNumberFormat="1" applyFont="1" applyBorder="1" applyAlignment="1">
      <alignment horizontal="left" vertical="center" wrapText="1" indent="1"/>
    </xf>
    <xf numFmtId="49" fontId="4" fillId="0" borderId="13" xfId="0" applyNumberFormat="1" applyFont="1" applyFill="1" applyBorder="1" applyAlignment="1">
      <alignment horizontal="left" vertical="center" wrapText="1" indent="1"/>
    </xf>
    <xf numFmtId="49" fontId="3" fillId="0" borderId="17" xfId="0" applyNumberFormat="1" applyFont="1" applyBorder="1" applyAlignment="1">
      <alignment horizontal="left" vertical="center" wrapText="1" indent="1"/>
    </xf>
    <xf numFmtId="49" fontId="4" fillId="0" borderId="0" xfId="0" applyNumberFormat="1" applyFont="1" applyAlignment="1">
      <alignment horizontal="left" vertical="center" wrapText="1" indent="1"/>
    </xf>
    <xf numFmtId="3" fontId="3" fillId="24" borderId="13" xfId="0" applyNumberFormat="1" applyFont="1" applyFill="1" applyBorder="1" applyAlignment="1">
      <alignment horizontal="right" vertical="center" wrapText="1" indent="1"/>
    </xf>
    <xf numFmtId="3" fontId="3" fillId="24" borderId="14" xfId="0" applyNumberFormat="1" applyFont="1" applyFill="1" applyBorder="1" applyAlignment="1">
      <alignment horizontal="right" vertical="center" wrapText="1" indent="1"/>
    </xf>
    <xf numFmtId="3" fontId="4" fillId="35" borderId="13" xfId="0" applyNumberFormat="1" applyFont="1" applyFill="1" applyBorder="1" applyAlignment="1">
      <alignment horizontal="right" vertical="center" wrapText="1" indent="1"/>
    </xf>
    <xf numFmtId="3" fontId="3" fillId="24" borderId="17" xfId="0" applyNumberFormat="1" applyFont="1" applyFill="1" applyBorder="1" applyAlignment="1" applyProtection="1">
      <alignment horizontal="right" vertical="center" wrapText="1" indent="1"/>
    </xf>
    <xf numFmtId="3" fontId="3" fillId="24" borderId="18" xfId="0" applyNumberFormat="1" applyFont="1" applyFill="1" applyBorder="1" applyAlignment="1">
      <alignment horizontal="right" vertical="center" wrapText="1" indent="1"/>
    </xf>
    <xf numFmtId="0" fontId="3" fillId="0" borderId="13" xfId="0" applyFont="1" applyBorder="1" applyAlignment="1">
      <alignment horizontal="left" vertical="top" wrapText="1" indent="1"/>
    </xf>
    <xf numFmtId="0" fontId="4" fillId="0" borderId="13" xfId="0" applyFont="1" applyBorder="1" applyAlignment="1">
      <alignment horizontal="left" vertical="top" wrapText="1" indent="1"/>
    </xf>
    <xf numFmtId="0" fontId="3" fillId="0" borderId="17" xfId="0" applyFont="1" applyBorder="1" applyAlignment="1">
      <alignment horizontal="left" wrapText="1" indent="1"/>
    </xf>
    <xf numFmtId="0" fontId="4" fillId="0" borderId="0" xfId="0" applyFont="1" applyAlignment="1">
      <alignment horizontal="left" indent="1"/>
    </xf>
    <xf numFmtId="3" fontId="4" fillId="35" borderId="14" xfId="0" applyNumberFormat="1" applyFont="1" applyFill="1" applyBorder="1" applyAlignment="1">
      <alignment horizontal="right" vertical="center" wrapText="1" indent="1"/>
    </xf>
    <xf numFmtId="49" fontId="3" fillId="0" borderId="13" xfId="0" applyNumberFormat="1" applyFont="1" applyBorder="1" applyAlignment="1">
      <alignment horizontal="left" vertical="top" wrapText="1" indent="1"/>
    </xf>
    <xf numFmtId="49" fontId="4" fillId="0" borderId="13" xfId="0" applyNumberFormat="1" applyFont="1" applyBorder="1" applyAlignment="1">
      <alignment horizontal="left" vertical="top" wrapText="1" indent="1"/>
    </xf>
    <xf numFmtId="3" fontId="8" fillId="24" borderId="13" xfId="0" applyNumberFormat="1" applyFont="1" applyFill="1" applyBorder="1" applyAlignment="1">
      <alignment horizontal="right" vertical="center" wrapText="1" indent="1"/>
    </xf>
    <xf numFmtId="3" fontId="8" fillId="24" borderId="17" xfId="0" applyNumberFormat="1" applyFont="1" applyFill="1" applyBorder="1" applyAlignment="1">
      <alignment horizontal="right" vertical="center" wrapText="1" indent="1"/>
    </xf>
    <xf numFmtId="49" fontId="3" fillId="0" borderId="13" xfId="0" applyNumberFormat="1" applyFont="1" applyFill="1" applyBorder="1" applyAlignment="1">
      <alignment horizontal="left" vertical="center" wrapText="1" indent="1"/>
    </xf>
    <xf numFmtId="49" fontId="3" fillId="0" borderId="17" xfId="0" applyNumberFormat="1" applyFont="1" applyFill="1" applyBorder="1" applyAlignment="1">
      <alignment horizontal="left" vertical="center" wrapText="1" indent="1"/>
    </xf>
    <xf numFmtId="3" fontId="4" fillId="0" borderId="13" xfId="0" applyNumberFormat="1" applyFont="1" applyFill="1" applyBorder="1" applyAlignment="1">
      <alignment horizontal="right" vertical="center" wrapText="1" indent="1"/>
    </xf>
    <xf numFmtId="0" fontId="8" fillId="24" borderId="14" xfId="0" applyFont="1" applyFill="1" applyBorder="1" applyAlignment="1">
      <alignment horizontal="right" vertical="center" wrapText="1" indent="1"/>
    </xf>
    <xf numFmtId="0" fontId="8" fillId="0" borderId="13" xfId="0" applyFont="1" applyBorder="1" applyAlignment="1">
      <alignment horizontal="left" vertical="center" wrapText="1" indent="1"/>
    </xf>
    <xf numFmtId="0" fontId="9" fillId="0" borderId="13" xfId="0" applyFont="1" applyBorder="1" applyAlignment="1">
      <alignment horizontal="left" vertical="center" wrapText="1" indent="1"/>
    </xf>
    <xf numFmtId="0" fontId="9" fillId="0" borderId="0" xfId="0" applyFont="1" applyAlignment="1">
      <alignment horizontal="left" vertical="center" wrapText="1" indent="1"/>
    </xf>
    <xf numFmtId="49" fontId="4" fillId="0" borderId="0" xfId="0" applyNumberFormat="1" applyFont="1" applyAlignment="1">
      <alignment vertical="center" wrapText="1"/>
    </xf>
    <xf numFmtId="3" fontId="8" fillId="0" borderId="0" xfId="45" applyNumberFormat="1" applyFont="1" applyBorder="1" applyAlignment="1">
      <alignment vertical="center" wrapText="1"/>
    </xf>
    <xf numFmtId="3" fontId="8" fillId="0" borderId="0" xfId="45" applyNumberFormat="1" applyFont="1" applyBorder="1" applyAlignment="1">
      <alignment horizontal="center" vertical="center" wrapText="1"/>
    </xf>
    <xf numFmtId="3" fontId="9" fillId="0" borderId="0" xfId="45" applyNumberFormat="1" applyFont="1" applyBorder="1" applyAlignment="1">
      <alignment vertical="center" wrapText="1"/>
    </xf>
    <xf numFmtId="0" fontId="9" fillId="24" borderId="18" xfId="0" applyFont="1" applyFill="1" applyBorder="1" applyAlignment="1">
      <alignment horizontal="right" vertical="center" wrapText="1" indent="1"/>
    </xf>
    <xf numFmtId="49" fontId="8" fillId="0" borderId="13" xfId="0" applyNumberFormat="1" applyFont="1" applyFill="1" applyBorder="1" applyAlignment="1">
      <alignment horizontal="left" vertical="center" wrapText="1" indent="1"/>
    </xf>
    <xf numFmtId="0" fontId="8" fillId="0" borderId="17" xfId="0" applyFont="1" applyBorder="1" applyAlignment="1">
      <alignment horizontal="left" vertical="center" wrapText="1" indent="1"/>
    </xf>
    <xf numFmtId="3" fontId="4" fillId="0" borderId="13" xfId="0" applyNumberFormat="1" applyFont="1" applyBorder="1" applyAlignment="1">
      <alignment horizontal="center" vertical="center" wrapText="1"/>
    </xf>
    <xf numFmtId="3" fontId="8" fillId="35" borderId="14" xfId="0" applyNumberFormat="1" applyFont="1" applyFill="1" applyBorder="1" applyAlignment="1">
      <alignment horizontal="right" vertical="center" wrapText="1" indent="1"/>
    </xf>
    <xf numFmtId="3" fontId="4" fillId="35" borderId="13" xfId="0" applyNumberFormat="1" applyFont="1" applyFill="1" applyBorder="1" applyAlignment="1">
      <alignment horizontal="right" vertical="center" wrapText="1"/>
    </xf>
    <xf numFmtId="3" fontId="4" fillId="0" borderId="14" xfId="0" applyNumberFormat="1" applyFont="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49" fontId="3" fillId="0" borderId="13" xfId="0" applyNumberFormat="1" applyFont="1" applyBorder="1" applyAlignment="1">
      <alignment horizontal="lef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0" fillId="0" borderId="0" xfId="0" applyBorder="1"/>
    <xf numFmtId="0" fontId="8" fillId="0" borderId="13" xfId="0" applyFont="1" applyBorder="1" applyAlignment="1">
      <alignment horizontal="left" vertical="center" wrapText="1"/>
    </xf>
    <xf numFmtId="0" fontId="8" fillId="0" borderId="13" xfId="0" applyFont="1" applyFill="1" applyBorder="1" applyAlignment="1">
      <alignment horizontal="left" vertical="center" wrapText="1" indent="1"/>
    </xf>
    <xf numFmtId="0" fontId="9" fillId="0" borderId="0" xfId="0" applyFont="1"/>
    <xf numFmtId="1" fontId="4" fillId="0" borderId="13" xfId="0" applyNumberFormat="1" applyFont="1" applyFill="1" applyBorder="1" applyAlignment="1">
      <alignment horizontal="center" vertical="center" wrapText="1"/>
    </xf>
    <xf numFmtId="49" fontId="8" fillId="0" borderId="17" xfId="0" applyNumberFormat="1" applyFont="1" applyFill="1" applyBorder="1" applyAlignment="1">
      <alignment horizontal="left" vertical="center" wrapText="1" indent="1"/>
    </xf>
    <xf numFmtId="49" fontId="8" fillId="0" borderId="13" xfId="0" applyNumberFormat="1" applyFont="1" applyBorder="1" applyAlignment="1">
      <alignment vertical="center" wrapText="1"/>
    </xf>
    <xf numFmtId="0" fontId="8"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13" xfId="45" applyFont="1" applyBorder="1" applyAlignment="1">
      <alignment horizontal="center" vertical="center" wrapText="1"/>
    </xf>
    <xf numFmtId="3" fontId="9" fillId="0" borderId="13" xfId="45" applyNumberFormat="1" applyFont="1" applyBorder="1" applyAlignment="1">
      <alignment horizontal="center" vertical="center" wrapText="1"/>
    </xf>
    <xf numFmtId="0" fontId="8" fillId="0" borderId="14" xfId="45" applyFont="1" applyBorder="1" applyAlignment="1">
      <alignment horizontal="center" vertical="center" wrapText="1"/>
    </xf>
    <xf numFmtId="3" fontId="9" fillId="0" borderId="15" xfId="45" applyNumberFormat="1" applyFont="1" applyBorder="1" applyAlignment="1">
      <alignment vertical="center" wrapText="1"/>
    </xf>
    <xf numFmtId="3" fontId="9" fillId="0" borderId="14" xfId="45" applyNumberFormat="1" applyFont="1" applyBorder="1" applyAlignment="1">
      <alignment horizontal="center" vertical="center" wrapText="1"/>
    </xf>
    <xf numFmtId="3" fontId="9" fillId="0" borderId="16" xfId="45"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13" xfId="0" applyFont="1" applyBorder="1" applyAlignment="1">
      <alignment horizontal="left" vertical="center" wrapText="1" indent="1"/>
    </xf>
    <xf numFmtId="0" fontId="9" fillId="0" borderId="13" xfId="0" applyFont="1" applyBorder="1" applyAlignment="1">
      <alignment horizontal="center" vertical="center" wrapText="1"/>
    </xf>
    <xf numFmtId="0" fontId="8" fillId="0" borderId="15" xfId="0" applyFont="1" applyBorder="1" applyAlignment="1">
      <alignment horizontal="left" vertical="center" wrapText="1" indent="1"/>
    </xf>
    <xf numFmtId="0" fontId="8" fillId="0" borderId="19" xfId="0" applyFont="1" applyBorder="1" applyAlignment="1">
      <alignment horizontal="left" vertical="center" wrapText="1" indent="1"/>
    </xf>
    <xf numFmtId="49" fontId="9" fillId="0" borderId="13" xfId="0" applyNumberFormat="1" applyFont="1" applyBorder="1" applyAlignment="1">
      <alignment horizontal="left" vertical="center" wrapText="1" indent="1"/>
    </xf>
    <xf numFmtId="0" fontId="9" fillId="0" borderId="0" xfId="0" applyFont="1" applyFill="1" applyAlignment="1">
      <alignment vertical="center" wrapText="1"/>
    </xf>
    <xf numFmtId="0" fontId="9" fillId="0" borderId="0" xfId="0" applyFont="1" applyFill="1" applyAlignment="1">
      <alignment horizontal="left" vertical="center" wrapText="1" indent="1"/>
    </xf>
    <xf numFmtId="0" fontId="9" fillId="0" borderId="0" xfId="0" applyFont="1" applyFill="1" applyAlignment="1">
      <alignment horizontal="left" vertical="center" wrapText="1" indent="3"/>
    </xf>
    <xf numFmtId="0" fontId="9" fillId="0" borderId="0" xfId="0" applyFont="1" applyFill="1" applyAlignment="1">
      <alignment horizontal="left" vertical="center" wrapText="1" indent="2"/>
    </xf>
    <xf numFmtId="0" fontId="34" fillId="0" borderId="0" xfId="0" applyFont="1" applyBorder="1"/>
    <xf numFmtId="0" fontId="4" fillId="0" borderId="0" xfId="0" applyFont="1" applyFill="1" applyAlignment="1">
      <alignment vertical="center" wrapText="1"/>
    </xf>
    <xf numFmtId="0" fontId="0" fillId="0" borderId="0" xfId="0" applyFill="1"/>
    <xf numFmtId="0" fontId="31" fillId="0" borderId="0" xfId="0" applyFont="1" applyFill="1" applyAlignment="1">
      <alignment vertical="center" wrapText="1"/>
    </xf>
    <xf numFmtId="0" fontId="3" fillId="0" borderId="22" xfId="0" applyFont="1" applyBorder="1" applyAlignment="1">
      <alignment vertical="center" wrapText="1"/>
    </xf>
    <xf numFmtId="0" fontId="9" fillId="35" borderId="14" xfId="0" applyFont="1" applyFill="1" applyBorder="1" applyAlignment="1">
      <alignment horizontal="left" vertical="center" wrapText="1" indent="1"/>
    </xf>
    <xf numFmtId="0" fontId="37" fillId="0" borderId="0" xfId="0" applyFont="1"/>
    <xf numFmtId="0" fontId="8" fillId="0" borderId="23" xfId="0" applyFont="1" applyFill="1" applyBorder="1" applyAlignment="1">
      <alignment horizontal="center" vertical="center" wrapText="1"/>
    </xf>
    <xf numFmtId="0" fontId="8" fillId="0" borderId="0" xfId="0" applyFont="1" applyFill="1" applyAlignment="1">
      <alignment vertical="center" wrapText="1"/>
    </xf>
    <xf numFmtId="49" fontId="10" fillId="0" borderId="0" xfId="0" applyNumberFormat="1" applyFont="1" applyAlignment="1">
      <alignment horizontal="left" vertical="center" wrapText="1" indent="1"/>
    </xf>
    <xf numFmtId="49" fontId="9" fillId="0" borderId="13" xfId="0" applyNumberFormat="1" applyFont="1" applyFill="1" applyBorder="1" applyAlignment="1">
      <alignment horizontal="left" vertical="center" wrapText="1" indent="1"/>
    </xf>
    <xf numFmtId="0" fontId="0" fillId="0" borderId="0" xfId="0" applyAlignment="1">
      <alignment wrapText="1"/>
    </xf>
    <xf numFmtId="1" fontId="8" fillId="24" borderId="13" xfId="0" applyNumberFormat="1" applyFont="1" applyFill="1" applyBorder="1" applyAlignment="1">
      <alignment horizontal="right" vertical="center" wrapText="1" indent="1"/>
    </xf>
    <xf numFmtId="0" fontId="9" fillId="0" borderId="15" xfId="0" applyFont="1" applyFill="1" applyBorder="1" applyAlignment="1">
      <alignment horizontal="center" vertical="center" wrapText="1"/>
    </xf>
    <xf numFmtId="3" fontId="3" fillId="0" borderId="14" xfId="0" applyNumberFormat="1" applyFont="1" applyFill="1" applyBorder="1" applyAlignment="1">
      <alignment horizontal="right" vertical="center" wrapText="1" indent="1"/>
    </xf>
    <xf numFmtId="0" fontId="4" fillId="0" borderId="0" xfId="0" applyFont="1" applyAlignment="1">
      <alignment horizontal="justify"/>
    </xf>
    <xf numFmtId="0" fontId="4" fillId="0" borderId="16" xfId="0" applyFont="1" applyFill="1" applyBorder="1" applyAlignment="1">
      <alignment horizontal="center" vertical="center"/>
    </xf>
    <xf numFmtId="0" fontId="3" fillId="0" borderId="17" xfId="0" applyFont="1" applyFill="1" applyBorder="1" applyAlignment="1">
      <alignment horizontal="left" wrapText="1" indent="1"/>
    </xf>
    <xf numFmtId="49" fontId="4" fillId="0" borderId="0" xfId="0" applyNumberFormat="1" applyFont="1" applyAlignment="1">
      <alignment horizontal="left" wrapText="1" indent="1"/>
    </xf>
    <xf numFmtId="0" fontId="4" fillId="0" borderId="0" xfId="0" applyFont="1" applyAlignment="1">
      <alignment vertical="center"/>
    </xf>
    <xf numFmtId="0" fontId="0" fillId="0" borderId="0" xfId="0" applyAlignment="1">
      <alignment vertical="center"/>
    </xf>
    <xf numFmtId="0" fontId="26" fillId="0" borderId="0" xfId="0" applyFont="1" applyBorder="1" applyAlignment="1">
      <alignment vertical="center"/>
    </xf>
    <xf numFmtId="0" fontId="26" fillId="35" borderId="14" xfId="0" applyFont="1" applyFill="1" applyBorder="1" applyAlignment="1">
      <alignment horizontal="left" vertical="center" wrapText="1" indent="1"/>
    </xf>
    <xf numFmtId="0" fontId="9" fillId="35" borderId="26" xfId="0" applyFont="1" applyFill="1" applyBorder="1" applyAlignment="1">
      <alignment horizontal="left" vertical="center" wrapText="1" indent="1"/>
    </xf>
    <xf numFmtId="0" fontId="9" fillId="0" borderId="13" xfId="0" applyFont="1" applyBorder="1" applyAlignment="1">
      <alignment horizontal="left" vertical="top" wrapText="1" indent="1"/>
    </xf>
    <xf numFmtId="3" fontId="8" fillId="24" borderId="14" xfId="0" applyNumberFormat="1" applyFont="1" applyFill="1" applyBorder="1" applyAlignment="1">
      <alignment horizontal="right" vertical="center" wrapText="1" indent="1"/>
    </xf>
    <xf numFmtId="3" fontId="9" fillId="35" borderId="13" xfId="0" applyNumberFormat="1" applyFont="1" applyFill="1" applyBorder="1" applyAlignment="1">
      <alignment horizontal="right" vertical="center" wrapText="1" indent="1"/>
    </xf>
    <xf numFmtId="3" fontId="8" fillId="24" borderId="18" xfId="0" applyNumberFormat="1" applyFont="1" applyFill="1" applyBorder="1" applyAlignment="1">
      <alignment horizontal="right" vertical="center" wrapText="1" indent="1"/>
    </xf>
    <xf numFmtId="3" fontId="4" fillId="35" borderId="19" xfId="0" applyNumberFormat="1" applyFont="1" applyFill="1" applyBorder="1" applyAlignment="1">
      <alignment horizontal="right" vertical="center" wrapText="1" indent="1"/>
    </xf>
    <xf numFmtId="3" fontId="8" fillId="24" borderId="19" xfId="0" applyNumberFormat="1" applyFont="1" applyFill="1" applyBorder="1" applyAlignment="1">
      <alignment horizontal="right" vertical="center" wrapText="1" indent="1"/>
    </xf>
    <xf numFmtId="3" fontId="3" fillId="24" borderId="17" xfId="0" applyNumberFormat="1" applyFont="1" applyFill="1" applyBorder="1" applyAlignment="1">
      <alignment horizontal="right" vertical="center" wrapText="1" indent="1"/>
    </xf>
    <xf numFmtId="1" fontId="4" fillId="35" borderId="13" xfId="0" applyNumberFormat="1" applyFont="1" applyFill="1" applyBorder="1" applyAlignment="1">
      <alignment horizontal="right" vertical="center" wrapText="1" indent="1"/>
    </xf>
    <xf numFmtId="3" fontId="8" fillId="24" borderId="13" xfId="0" applyNumberFormat="1" applyFont="1" applyFill="1" applyBorder="1" applyAlignment="1">
      <alignment vertical="center" wrapText="1"/>
    </xf>
    <xf numFmtId="3" fontId="4" fillId="35" borderId="13" xfId="0" applyNumberFormat="1" applyFont="1" applyFill="1" applyBorder="1" applyAlignment="1">
      <alignment vertical="center" wrapText="1"/>
    </xf>
    <xf numFmtId="3" fontId="4" fillId="35" borderId="13" xfId="0" applyNumberFormat="1" applyFont="1" applyFill="1" applyBorder="1" applyAlignment="1">
      <alignment vertical="center"/>
    </xf>
    <xf numFmtId="3" fontId="4" fillId="0" borderId="19" xfId="0" applyNumberFormat="1" applyFont="1" applyFill="1" applyBorder="1" applyAlignment="1">
      <alignment vertical="center" wrapText="1"/>
    </xf>
    <xf numFmtId="3" fontId="4" fillId="35" borderId="19" xfId="0" applyNumberFormat="1" applyFont="1" applyFill="1" applyBorder="1" applyAlignment="1">
      <alignment vertical="center" wrapText="1"/>
    </xf>
    <xf numFmtId="3" fontId="9" fillId="35" borderId="14" xfId="0" applyNumberFormat="1" applyFont="1" applyFill="1" applyBorder="1" applyAlignment="1">
      <alignment horizontal="right" vertical="center" wrapText="1" indent="1"/>
    </xf>
    <xf numFmtId="3" fontId="3" fillId="35" borderId="17" xfId="0" applyNumberFormat="1" applyFont="1" applyFill="1" applyBorder="1" applyAlignment="1">
      <alignment horizontal="right" vertical="center" wrapText="1" indent="1"/>
    </xf>
    <xf numFmtId="3" fontId="8" fillId="35" borderId="20" xfId="0" applyNumberFormat="1" applyFont="1" applyFill="1" applyBorder="1" applyAlignment="1">
      <alignment horizontal="right" vertical="center" wrapText="1" indent="1"/>
    </xf>
    <xf numFmtId="3" fontId="9" fillId="0" borderId="13" xfId="0" applyNumberFormat="1" applyFont="1" applyBorder="1" applyAlignment="1">
      <alignment horizontal="center" vertical="center" wrapText="1"/>
    </xf>
    <xf numFmtId="3" fontId="9" fillId="0" borderId="14" xfId="0" applyNumberFormat="1" applyFont="1" applyBorder="1" applyAlignment="1">
      <alignment horizontal="center" vertical="center" wrapText="1"/>
    </xf>
    <xf numFmtId="3" fontId="8" fillId="24" borderId="27" xfId="0" applyNumberFormat="1" applyFont="1" applyFill="1" applyBorder="1" applyAlignment="1">
      <alignment horizontal="right" vertical="center" wrapText="1" indent="1"/>
    </xf>
    <xf numFmtId="3" fontId="8" fillId="35" borderId="27" xfId="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indent="1"/>
    </xf>
    <xf numFmtId="3" fontId="3" fillId="35" borderId="14" xfId="0" applyNumberFormat="1" applyFont="1" applyFill="1" applyBorder="1" applyAlignment="1">
      <alignment horizontal="right" vertical="center" wrapText="1" indent="1"/>
    </xf>
    <xf numFmtId="3" fontId="9" fillId="35" borderId="19" xfId="0" applyNumberFormat="1" applyFont="1" applyFill="1" applyBorder="1" applyAlignment="1">
      <alignment horizontal="right" vertical="center" wrapText="1" indent="1"/>
    </xf>
    <xf numFmtId="3" fontId="4" fillId="0" borderId="19" xfId="0" applyNumberFormat="1" applyFont="1" applyFill="1" applyBorder="1" applyAlignment="1">
      <alignment horizontal="right" vertical="center" wrapText="1" indent="1"/>
    </xf>
    <xf numFmtId="1" fontId="4" fillId="35" borderId="14" xfId="0" applyNumberFormat="1" applyFont="1" applyFill="1" applyBorder="1" applyAlignment="1">
      <alignment horizontal="right" vertical="center" wrapText="1" indent="1"/>
    </xf>
    <xf numFmtId="1" fontId="4" fillId="35" borderId="19" xfId="0" applyNumberFormat="1" applyFont="1" applyFill="1" applyBorder="1" applyAlignment="1">
      <alignment horizontal="right" vertical="center" wrapText="1" indent="1"/>
    </xf>
    <xf numFmtId="1" fontId="4" fillId="35" borderId="26" xfId="0" applyNumberFormat="1" applyFont="1" applyFill="1" applyBorder="1" applyAlignment="1">
      <alignment horizontal="right" vertical="center" wrapText="1" indent="1"/>
    </xf>
    <xf numFmtId="1" fontId="8" fillId="0" borderId="17" xfId="0" applyNumberFormat="1" applyFont="1" applyFill="1" applyBorder="1" applyAlignment="1">
      <alignment horizontal="right" vertical="center" wrapText="1" indent="1"/>
    </xf>
    <xf numFmtId="1" fontId="4" fillId="35" borderId="17" xfId="0" applyNumberFormat="1" applyFont="1" applyFill="1" applyBorder="1" applyAlignment="1">
      <alignment horizontal="right" vertical="center" wrapText="1" indent="1"/>
    </xf>
    <xf numFmtId="1" fontId="4" fillId="35" borderId="18" xfId="0" applyNumberFormat="1" applyFont="1" applyFill="1" applyBorder="1" applyAlignment="1">
      <alignment horizontal="right" vertical="center" wrapText="1" indent="1"/>
    </xf>
    <xf numFmtId="3" fontId="8" fillId="24" borderId="13" xfId="0" applyNumberFormat="1" applyFont="1" applyFill="1" applyBorder="1" applyAlignment="1">
      <alignment horizontal="right" vertical="center" indent="1"/>
    </xf>
    <xf numFmtId="3" fontId="8" fillId="24" borderId="14" xfId="0" applyNumberFormat="1" applyFont="1" applyFill="1" applyBorder="1" applyAlignment="1">
      <alignment horizontal="right" vertical="center" indent="1"/>
    </xf>
    <xf numFmtId="0" fontId="80" fillId="0" borderId="0" xfId="41"/>
    <xf numFmtId="0" fontId="11" fillId="0" borderId="13" xfId="0" applyFont="1" applyFill="1" applyBorder="1" applyAlignment="1">
      <alignment horizontal="left" vertical="center" wrapText="1" indent="1"/>
    </xf>
    <xf numFmtId="0" fontId="9" fillId="32" borderId="15" xfId="0" applyFont="1" applyFill="1" applyBorder="1" applyAlignment="1">
      <alignment vertical="center" wrapText="1"/>
    </xf>
    <xf numFmtId="3" fontId="8" fillId="24" borderId="17" xfId="0" applyNumberFormat="1" applyFont="1" applyFill="1" applyBorder="1" applyAlignment="1">
      <alignment horizontal="right" vertical="center" indent="1"/>
    </xf>
    <xf numFmtId="3" fontId="8" fillId="24" borderId="18" xfId="0" applyNumberFormat="1" applyFont="1" applyFill="1" applyBorder="1" applyAlignment="1">
      <alignment horizontal="right" vertical="center" indent="1"/>
    </xf>
    <xf numFmtId="0" fontId="9" fillId="0" borderId="0" xfId="44" applyFont="1" applyAlignment="1">
      <alignment vertical="center" wrapText="1"/>
    </xf>
    <xf numFmtId="0" fontId="8" fillId="0" borderId="0" xfId="44" applyFont="1" applyAlignment="1">
      <alignment horizontal="center" vertical="center" wrapText="1"/>
    </xf>
    <xf numFmtId="0" fontId="0" fillId="0" borderId="0" xfId="0" applyNumberFormat="1" applyAlignment="1">
      <alignment vertical="center" wrapText="1"/>
    </xf>
    <xf numFmtId="167" fontId="63" fillId="37" borderId="13" xfId="76" quotePrefix="1" applyNumberFormat="1" applyFont="1" applyFill="1" applyBorder="1" applyAlignment="1" applyProtection="1">
      <alignment horizontal="left" vertical="center" wrapText="1" indent="1"/>
      <protection locked="0"/>
    </xf>
    <xf numFmtId="167" fontId="62" fillId="37" borderId="13" xfId="84" quotePrefix="1" applyNumberFormat="1" applyFont="1" applyFill="1" applyBorder="1" applyAlignment="1" applyProtection="1">
      <alignment horizontal="left" vertical="center" wrapText="1" indent="1"/>
      <protection locked="0"/>
    </xf>
    <xf numFmtId="167" fontId="62" fillId="37" borderId="13" xfId="83" quotePrefix="1" applyNumberFormat="1" applyFont="1" applyFill="1" applyBorder="1" applyProtection="1">
      <alignment horizontal="left" vertical="center" indent="1"/>
      <protection locked="0"/>
    </xf>
    <xf numFmtId="0" fontId="9" fillId="0" borderId="13" xfId="0" applyFont="1" applyBorder="1"/>
    <xf numFmtId="167" fontId="63" fillId="37" borderId="13" xfId="51" quotePrefix="1" applyNumberFormat="1" applyFont="1" applyFill="1" applyBorder="1">
      <alignment horizontal="left" vertical="center" indent="1"/>
    </xf>
    <xf numFmtId="167" fontId="63" fillId="37" borderId="13" xfId="51" applyNumberFormat="1" applyFont="1" applyFill="1" applyBorder="1">
      <alignment horizontal="left" vertical="center" indent="1"/>
    </xf>
    <xf numFmtId="167" fontId="62" fillId="37" borderId="13" xfId="83" applyNumberFormat="1" applyFont="1" applyFill="1" applyBorder="1" applyAlignment="1" applyProtection="1">
      <alignment vertical="center"/>
      <protection locked="0"/>
    </xf>
    <xf numFmtId="167" fontId="63" fillId="37" borderId="13" xfId="83" quotePrefix="1" applyNumberFormat="1" applyFont="1" applyFill="1" applyBorder="1" applyProtection="1">
      <alignment horizontal="left" vertical="center" indent="1"/>
      <protection locked="0"/>
    </xf>
    <xf numFmtId="167" fontId="62" fillId="37" borderId="13" xfId="84" applyNumberFormat="1" applyFont="1" applyFill="1" applyBorder="1" applyAlignment="1" applyProtection="1">
      <alignment horizontal="left" vertical="center" wrapText="1" indent="1"/>
      <protection locked="0"/>
    </xf>
    <xf numFmtId="3" fontId="9" fillId="35" borderId="29" xfId="44" applyNumberFormat="1" applyFont="1" applyFill="1" applyBorder="1" applyAlignment="1">
      <alignment horizontal="right" vertical="center" wrapText="1" indent="1"/>
    </xf>
    <xf numFmtId="3" fontId="9" fillId="35" borderId="13" xfId="44" applyNumberFormat="1" applyFont="1" applyFill="1" applyBorder="1" applyAlignment="1">
      <alignment horizontal="right" vertical="center" wrapText="1" indent="1"/>
    </xf>
    <xf numFmtId="49" fontId="9" fillId="0" borderId="20" xfId="42" applyNumberFormat="1" applyFont="1" applyBorder="1" applyAlignment="1">
      <alignment horizontal="center"/>
    </xf>
    <xf numFmtId="49" fontId="9" fillId="0" borderId="35" xfId="42" applyNumberFormat="1" applyFont="1" applyBorder="1" applyAlignment="1">
      <alignment horizontal="center"/>
    </xf>
    <xf numFmtId="3" fontId="3" fillId="24" borderId="31" xfId="0" applyNumberFormat="1" applyFont="1" applyFill="1" applyBorder="1" applyAlignment="1">
      <alignment horizontal="right" vertical="center" wrapText="1" indent="1"/>
    </xf>
    <xf numFmtId="49" fontId="9" fillId="0" borderId="37" xfId="42" applyNumberFormat="1" applyFont="1" applyBorder="1" applyAlignment="1">
      <alignment horizontal="center"/>
    </xf>
    <xf numFmtId="0" fontId="9" fillId="0" borderId="29" xfId="42" applyFont="1" applyBorder="1"/>
    <xf numFmtId="0" fontId="9" fillId="0" borderId="13" xfId="42" applyFont="1" applyBorder="1"/>
    <xf numFmtId="0" fontId="9" fillId="0" borderId="19" xfId="42" applyFont="1" applyBorder="1"/>
    <xf numFmtId="0" fontId="8" fillId="0" borderId="42" xfId="0" applyFont="1" applyFill="1" applyBorder="1" applyAlignment="1">
      <alignment horizontal="center" vertical="center" wrapText="1"/>
    </xf>
    <xf numFmtId="0" fontId="8" fillId="35" borderId="43" xfId="0" applyFont="1" applyFill="1" applyBorder="1" applyAlignment="1">
      <alignment horizontal="left" vertical="center" wrapText="1" indent="1"/>
    </xf>
    <xf numFmtId="0" fontId="9" fillId="0" borderId="43" xfId="0" applyFont="1" applyFill="1" applyBorder="1" applyAlignment="1">
      <alignment horizontal="left" vertical="center" wrapText="1" indent="1"/>
    </xf>
    <xf numFmtId="0" fontId="9" fillId="0" borderId="45" xfId="0" applyFont="1" applyFill="1" applyBorder="1" applyAlignment="1">
      <alignment horizontal="left" vertical="center" wrapText="1" indent="1"/>
    </xf>
    <xf numFmtId="0" fontId="9" fillId="37" borderId="43" xfId="0" applyFont="1" applyFill="1" applyBorder="1" applyAlignment="1">
      <alignment horizontal="left" vertical="center" wrapText="1" indent="1"/>
    </xf>
    <xf numFmtId="0" fontId="9" fillId="0" borderId="44" xfId="0" applyFont="1" applyFill="1" applyBorder="1" applyAlignment="1">
      <alignment horizontal="left" vertical="center" wrapText="1" indent="1"/>
    </xf>
    <xf numFmtId="3" fontId="3" fillId="24" borderId="37" xfId="0" applyNumberFormat="1" applyFont="1" applyFill="1" applyBorder="1" applyAlignment="1">
      <alignment horizontal="right" vertical="center" wrapText="1" indent="1"/>
    </xf>
    <xf numFmtId="3" fontId="9" fillId="35" borderId="37" xfId="44" applyNumberFormat="1" applyFont="1" applyFill="1" applyBorder="1" applyAlignment="1">
      <alignment horizontal="right" vertical="center" wrapText="1" indent="1"/>
    </xf>
    <xf numFmtId="3" fontId="9" fillId="35" borderId="20" xfId="44" applyNumberFormat="1" applyFont="1" applyFill="1" applyBorder="1" applyAlignment="1">
      <alignment horizontal="right" vertical="center" wrapText="1" indent="1"/>
    </xf>
    <xf numFmtId="3" fontId="9" fillId="35" borderId="35" xfId="44" applyNumberFormat="1" applyFont="1" applyFill="1" applyBorder="1" applyAlignment="1">
      <alignment horizontal="right" vertical="center" wrapText="1" indent="1"/>
    </xf>
    <xf numFmtId="3" fontId="3" fillId="24" borderId="20" xfId="0" applyNumberFormat="1" applyFont="1" applyFill="1" applyBorder="1" applyAlignment="1">
      <alignment horizontal="right" vertical="center" wrapText="1" indent="1"/>
    </xf>
    <xf numFmtId="3" fontId="3" fillId="24" borderId="45" xfId="0" applyNumberFormat="1" applyFont="1" applyFill="1" applyBorder="1" applyAlignment="1">
      <alignment horizontal="right" vertical="center" wrapText="1" indent="1"/>
    </xf>
    <xf numFmtId="0" fontId="26" fillId="0" borderId="29" xfId="42" applyFont="1" applyBorder="1"/>
    <xf numFmtId="49" fontId="26" fillId="0" borderId="37" xfId="42" applyNumberFormat="1" applyFont="1" applyBorder="1" applyAlignment="1">
      <alignment horizontal="center"/>
    </xf>
    <xf numFmtId="0" fontId="26" fillId="0" borderId="13" xfId="42" applyFont="1" applyBorder="1"/>
    <xf numFmtId="49" fontId="26" fillId="0" borderId="20" xfId="42" applyNumberFormat="1" applyFont="1" applyBorder="1" applyAlignment="1">
      <alignment horizontal="center"/>
    </xf>
    <xf numFmtId="0" fontId="26" fillId="0" borderId="13" xfId="42" applyFont="1" applyBorder="1" applyAlignment="1">
      <alignment vertical="center"/>
    </xf>
    <xf numFmtId="49" fontId="60" fillId="32" borderId="20" xfId="42" applyNumberFormat="1" applyFont="1" applyFill="1" applyBorder="1" applyAlignment="1">
      <alignment horizontal="center"/>
    </xf>
    <xf numFmtId="49" fontId="60" fillId="0" borderId="20" xfId="42" applyNumberFormat="1" applyFont="1" applyBorder="1" applyAlignment="1">
      <alignment horizontal="center"/>
    </xf>
    <xf numFmtId="0" fontId="26" fillId="0" borderId="22" xfId="42" applyFont="1" applyBorder="1" applyAlignment="1">
      <alignment horizontal="left" indent="1"/>
    </xf>
    <xf numFmtId="0" fontId="26" fillId="0" borderId="15" xfId="42" applyFont="1" applyBorder="1" applyAlignment="1">
      <alignment horizontal="left" indent="1"/>
    </xf>
    <xf numFmtId="0" fontId="26" fillId="0" borderId="15" xfId="42" applyFont="1" applyFill="1" applyBorder="1" applyAlignment="1">
      <alignment horizontal="left" indent="1"/>
    </xf>
    <xf numFmtId="0" fontId="9" fillId="0" borderId="0" xfId="0" applyFont="1" applyBorder="1"/>
    <xf numFmtId="0" fontId="14" fillId="0" borderId="35" xfId="0" applyFont="1" applyBorder="1" applyAlignment="1">
      <alignment horizontal="center"/>
    </xf>
    <xf numFmtId="0" fontId="40" fillId="0" borderId="48" xfId="35" applyFont="1" applyBorder="1" applyAlignment="1" applyProtection="1">
      <alignment horizontal="center"/>
    </xf>
    <xf numFmtId="0" fontId="9" fillId="0" borderId="50" xfId="0" applyFont="1" applyBorder="1"/>
    <xf numFmtId="167" fontId="4" fillId="0" borderId="0" xfId="0" applyNumberFormat="1" applyFont="1" applyBorder="1"/>
    <xf numFmtId="167" fontId="4" fillId="0" borderId="0" xfId="0" applyNumberFormat="1" applyFont="1" applyBorder="1" applyAlignment="1">
      <alignment wrapText="1"/>
    </xf>
    <xf numFmtId="0" fontId="31" fillId="0" borderId="0" xfId="0" applyFont="1" applyBorder="1" applyAlignment="1">
      <alignment horizontal="left"/>
    </xf>
    <xf numFmtId="0" fontId="31" fillId="0" borderId="0" xfId="0" applyFont="1" applyBorder="1" applyAlignment="1">
      <alignment horizontal="left" vertical="center"/>
    </xf>
    <xf numFmtId="0" fontId="82" fillId="0" borderId="0" xfId="0" applyFont="1" applyFill="1" applyAlignment="1">
      <alignment vertical="center" wrapText="1"/>
    </xf>
    <xf numFmtId="0" fontId="20" fillId="0" borderId="0" xfId="0" applyFont="1" applyAlignment="1"/>
    <xf numFmtId="0" fontId="84" fillId="0" borderId="0" xfId="0" applyFont="1"/>
    <xf numFmtId="0" fontId="83" fillId="0" borderId="43" xfId="0" applyFont="1" applyFill="1" applyBorder="1" applyAlignment="1">
      <alignment horizontal="left" vertical="center" wrapText="1" indent="1"/>
    </xf>
    <xf numFmtId="3" fontId="9" fillId="0" borderId="0" xfId="45" applyNumberFormat="1" applyFont="1" applyBorder="1" applyAlignment="1">
      <alignment horizontal="center" vertical="center" wrapText="1"/>
    </xf>
    <xf numFmtId="4" fontId="4" fillId="35" borderId="17" xfId="0" applyNumberFormat="1" applyFont="1" applyFill="1" applyBorder="1" applyAlignment="1">
      <alignment horizontal="right" vertical="center" wrapText="1" indent="1"/>
    </xf>
    <xf numFmtId="4" fontId="8" fillId="24" borderId="17" xfId="45" applyNumberFormat="1" applyFont="1" applyFill="1" applyBorder="1" applyAlignment="1">
      <alignment horizontal="right" vertical="center" wrapText="1" indent="1"/>
    </xf>
    <xf numFmtId="4" fontId="8" fillId="24" borderId="18" xfId="45" applyNumberFormat="1" applyFont="1" applyFill="1" applyBorder="1" applyAlignment="1">
      <alignment horizontal="right" vertical="center" wrapText="1" indent="1"/>
    </xf>
    <xf numFmtId="0" fontId="69" fillId="0" borderId="14" xfId="0" applyFont="1" applyFill="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left" indent="1"/>
    </xf>
    <xf numFmtId="0" fontId="11" fillId="0" borderId="0" xfId="0" applyFont="1"/>
    <xf numFmtId="0" fontId="26" fillId="0" borderId="43" xfId="0" applyFont="1" applyFill="1" applyBorder="1" applyAlignment="1">
      <alignment horizontal="left" vertical="center" wrapText="1" indent="1"/>
    </xf>
    <xf numFmtId="0" fontId="82" fillId="0" borderId="0" xfId="0" applyFont="1" applyAlignment="1">
      <alignment wrapText="1"/>
    </xf>
    <xf numFmtId="0" fontId="40" fillId="0" borderId="20" xfId="35" applyFont="1" applyBorder="1" applyAlignment="1" applyProtection="1">
      <alignment horizontal="center"/>
    </xf>
    <xf numFmtId="0" fontId="40" fillId="0" borderId="37" xfId="35" applyFont="1" applyBorder="1" applyAlignment="1" applyProtection="1">
      <alignment horizontal="center"/>
    </xf>
    <xf numFmtId="0" fontId="9" fillId="0" borderId="52" xfId="0" applyFont="1" applyBorder="1"/>
    <xf numFmtId="3" fontId="3" fillId="24" borderId="50" xfId="0" applyNumberFormat="1" applyFont="1" applyFill="1" applyBorder="1" applyAlignment="1">
      <alignment horizontal="right" vertical="center" wrapText="1" indent="1"/>
    </xf>
    <xf numFmtId="0" fontId="83" fillId="37" borderId="43" xfId="0" applyFont="1" applyFill="1" applyBorder="1" applyAlignment="1">
      <alignment horizontal="left" vertical="center" wrapText="1" indent="1"/>
    </xf>
    <xf numFmtId="49" fontId="83" fillId="37" borderId="43" xfId="0" applyNumberFormat="1" applyFont="1" applyFill="1" applyBorder="1" applyAlignment="1">
      <alignment horizontal="left" vertical="center" wrapText="1" indent="1"/>
    </xf>
    <xf numFmtId="0" fontId="4" fillId="0" borderId="0" xfId="0" applyFont="1" applyFill="1" applyBorder="1"/>
    <xf numFmtId="0" fontId="3" fillId="0" borderId="0" xfId="0" applyFont="1" applyFill="1" applyBorder="1" applyAlignment="1">
      <alignment horizontal="center" vertical="center"/>
    </xf>
    <xf numFmtId="49" fontId="3" fillId="0" borderId="13" xfId="0" applyNumberFormat="1" applyFont="1" applyFill="1" applyBorder="1" applyAlignment="1">
      <alignment horizontal="left" vertical="center" wrapText="1"/>
    </xf>
    <xf numFmtId="0" fontId="4" fillId="0" borderId="0" xfId="0" applyFont="1" applyFill="1" applyBorder="1" applyAlignment="1">
      <alignment vertical="center"/>
    </xf>
    <xf numFmtId="0" fontId="4" fillId="0" borderId="16" xfId="0" applyFont="1" applyFill="1" applyBorder="1" applyAlignment="1">
      <alignment horizontal="center" vertical="center" wrapText="1"/>
    </xf>
    <xf numFmtId="49" fontId="4" fillId="0" borderId="0" xfId="0" applyNumberFormat="1" applyFont="1" applyFill="1" applyBorder="1" applyAlignment="1">
      <alignment horizontal="left" indent="1"/>
    </xf>
    <xf numFmtId="0" fontId="26" fillId="0" borderId="0" xfId="0" applyFont="1" applyFill="1" applyBorder="1" applyAlignment="1">
      <alignment vertical="center"/>
    </xf>
    <xf numFmtId="0" fontId="33" fillId="0" borderId="0" xfId="40" applyFont="1" applyAlignment="1">
      <alignment horizontal="center" vertical="center" wrapText="1"/>
    </xf>
    <xf numFmtId="0" fontId="4" fillId="0" borderId="0" xfId="40" applyFont="1"/>
    <xf numFmtId="0" fontId="4" fillId="0" borderId="0" xfId="40" applyFont="1" applyAlignment="1">
      <alignment horizontal="center"/>
    </xf>
    <xf numFmtId="0" fontId="3" fillId="0" borderId="15" xfId="40" applyFont="1" applyBorder="1" applyAlignment="1">
      <alignment horizontal="center" vertical="center" wrapText="1"/>
    </xf>
    <xf numFmtId="49" fontId="3" fillId="0" borderId="13" xfId="40" applyNumberFormat="1" applyFont="1" applyBorder="1" applyAlignment="1">
      <alignment horizontal="center" vertical="center" wrapText="1"/>
    </xf>
    <xf numFmtId="0" fontId="3" fillId="0" borderId="13" xfId="40" applyFont="1" applyBorder="1" applyAlignment="1">
      <alignment horizontal="center" vertical="center" wrapText="1"/>
    </xf>
    <xf numFmtId="0" fontId="3" fillId="0" borderId="14" xfId="40" applyFont="1" applyBorder="1" applyAlignment="1">
      <alignment horizontal="center" vertical="center" wrapText="1"/>
    </xf>
    <xf numFmtId="0" fontId="4" fillId="0" borderId="15" xfId="40" applyFont="1" applyBorder="1" applyAlignment="1">
      <alignment horizontal="center" wrapText="1"/>
    </xf>
    <xf numFmtId="49" fontId="3" fillId="0" borderId="13" xfId="40" applyNumberFormat="1" applyFont="1" applyBorder="1" applyAlignment="1">
      <alignment vertical="top" wrapText="1"/>
    </xf>
    <xf numFmtId="3" fontId="4" fillId="0" borderId="13" xfId="40" applyNumberFormat="1" applyFont="1" applyFill="1" applyBorder="1" applyAlignment="1">
      <alignment horizontal="center" wrapText="1"/>
    </xf>
    <xf numFmtId="0" fontId="4" fillId="0" borderId="15" xfId="40" applyFont="1" applyBorder="1" applyAlignment="1">
      <alignment horizontal="center" vertical="center" wrapText="1"/>
    </xf>
    <xf numFmtId="49" fontId="3" fillId="0" borderId="13" xfId="40" applyNumberFormat="1" applyFont="1" applyBorder="1" applyAlignment="1">
      <alignment horizontal="left" vertical="center" wrapText="1" indent="1"/>
    </xf>
    <xf numFmtId="3" fontId="8" fillId="24" borderId="13" xfId="40" applyNumberFormat="1" applyFont="1" applyFill="1" applyBorder="1" applyAlignment="1">
      <alignment horizontal="right" vertical="center" wrapText="1" indent="1"/>
    </xf>
    <xf numFmtId="3" fontId="4" fillId="35" borderId="13" xfId="40" applyNumberFormat="1" applyFont="1" applyFill="1" applyBorder="1" applyAlignment="1">
      <alignment horizontal="right" vertical="center" wrapText="1" indent="1"/>
    </xf>
    <xf numFmtId="3" fontId="4" fillId="24" borderId="13" xfId="40" applyNumberFormat="1" applyFont="1" applyFill="1" applyBorder="1" applyAlignment="1">
      <alignment horizontal="right" vertical="center" wrapText="1" indent="1"/>
    </xf>
    <xf numFmtId="49" fontId="4" fillId="0" borderId="13" xfId="40" applyNumberFormat="1" applyFont="1" applyBorder="1" applyAlignment="1">
      <alignment horizontal="left" vertical="center" wrapText="1" indent="1"/>
    </xf>
    <xf numFmtId="3" fontId="8" fillId="35" borderId="13" xfId="40" applyNumberFormat="1" applyFont="1" applyFill="1" applyBorder="1" applyAlignment="1">
      <alignment horizontal="right" vertical="center" wrapText="1" indent="1"/>
    </xf>
    <xf numFmtId="3" fontId="4" fillId="0" borderId="13" xfId="40" applyNumberFormat="1" applyFont="1" applyFill="1" applyBorder="1" applyAlignment="1">
      <alignment horizontal="right" vertical="center" wrapText="1" indent="1"/>
    </xf>
    <xf numFmtId="0" fontId="4" fillId="0" borderId="0" xfId="40" applyFont="1" applyFill="1" applyAlignment="1">
      <alignment horizontal="center"/>
    </xf>
    <xf numFmtId="0" fontId="4" fillId="0" borderId="0" xfId="40" applyFont="1" applyFill="1"/>
    <xf numFmtId="49" fontId="9" fillId="36" borderId="13" xfId="40" applyNumberFormat="1" applyFont="1" applyFill="1" applyBorder="1" applyAlignment="1">
      <alignment horizontal="left" vertical="center" wrapText="1" indent="1"/>
    </xf>
    <xf numFmtId="49" fontId="3" fillId="0" borderId="17" xfId="40" applyNumberFormat="1" applyFont="1" applyBorder="1" applyAlignment="1">
      <alignment horizontal="left" vertical="center" wrapText="1" indent="1"/>
    </xf>
    <xf numFmtId="3" fontId="8" fillId="24" borderId="17" xfId="40" applyNumberFormat="1" applyFont="1" applyFill="1" applyBorder="1" applyAlignment="1">
      <alignment horizontal="right" vertical="center" wrapText="1" indent="1"/>
    </xf>
    <xf numFmtId="0" fontId="4" fillId="0" borderId="0" xfId="40" applyFont="1" applyFill="1" applyBorder="1" applyAlignment="1">
      <alignment horizontal="center" vertical="center" wrapText="1"/>
    </xf>
    <xf numFmtId="49" fontId="3" fillId="0" borderId="0" xfId="40" applyNumberFormat="1" applyFont="1" applyFill="1" applyBorder="1" applyAlignment="1">
      <alignment horizontal="left" vertical="top" wrapText="1" indent="1"/>
    </xf>
    <xf numFmtId="3" fontId="8" fillId="0" borderId="0" xfId="40" applyNumberFormat="1" applyFont="1" applyFill="1" applyBorder="1" applyAlignment="1">
      <alignment horizontal="right" vertical="center" wrapText="1" indent="1"/>
    </xf>
    <xf numFmtId="0" fontId="9" fillId="0" borderId="0" xfId="40" applyFont="1" applyAlignment="1">
      <alignment horizontal="center"/>
    </xf>
    <xf numFmtId="0" fontId="9" fillId="0" borderId="0" xfId="40" applyFont="1"/>
    <xf numFmtId="49" fontId="9" fillId="0" borderId="0" xfId="40" applyNumberFormat="1" applyFont="1"/>
    <xf numFmtId="49" fontId="4" fillId="0" borderId="0" xfId="40" applyNumberFormat="1" applyFont="1"/>
    <xf numFmtId="0" fontId="4" fillId="0" borderId="20" xfId="0" applyFont="1" applyFill="1" applyBorder="1" applyAlignment="1">
      <alignment horizontal="center" vertical="center" wrapText="1"/>
    </xf>
    <xf numFmtId="0" fontId="85" fillId="0" borderId="0" xfId="0" applyFont="1"/>
    <xf numFmtId="0" fontId="9" fillId="0" borderId="21" xfId="35" applyFont="1" applyBorder="1" applyAlignment="1" applyProtection="1">
      <alignment horizontal="left" vertical="center" indent="1"/>
    </xf>
    <xf numFmtId="0" fontId="81" fillId="35" borderId="43" xfId="0" applyFont="1" applyFill="1" applyBorder="1" applyAlignment="1">
      <alignment horizontal="left" vertical="center" wrapText="1" indent="1"/>
    </xf>
    <xf numFmtId="3" fontId="8" fillId="24" borderId="38" xfId="0" applyNumberFormat="1" applyFont="1" applyFill="1" applyBorder="1" applyAlignment="1">
      <alignment horizontal="right" vertical="center" wrapText="1" indent="1"/>
    </xf>
    <xf numFmtId="3" fontId="4" fillId="0" borderId="38" xfId="40" applyNumberFormat="1" applyFont="1" applyFill="1" applyBorder="1" applyAlignment="1">
      <alignment horizontal="center" wrapText="1"/>
    </xf>
    <xf numFmtId="3" fontId="8" fillId="24" borderId="38" xfId="40" applyNumberFormat="1" applyFont="1" applyFill="1" applyBorder="1" applyAlignment="1">
      <alignment horizontal="right" vertical="center" wrapText="1" indent="1"/>
    </xf>
    <xf numFmtId="3" fontId="4" fillId="35" borderId="38" xfId="40" applyNumberFormat="1" applyFont="1" applyFill="1" applyBorder="1" applyAlignment="1">
      <alignment horizontal="right" vertical="center" wrapText="1" indent="1"/>
    </xf>
    <xf numFmtId="3" fontId="4" fillId="24" borderId="38" xfId="40" applyNumberFormat="1" applyFont="1" applyFill="1" applyBorder="1" applyAlignment="1">
      <alignment horizontal="right" vertical="center" wrapText="1" indent="1"/>
    </xf>
    <xf numFmtId="3" fontId="8" fillId="35" borderId="38" xfId="40" applyNumberFormat="1" applyFont="1" applyFill="1" applyBorder="1" applyAlignment="1">
      <alignment horizontal="right" vertical="center" wrapText="1" indent="1"/>
    </xf>
    <xf numFmtId="3" fontId="4" fillId="0" borderId="38" xfId="40" applyNumberFormat="1" applyFont="1" applyFill="1" applyBorder="1" applyAlignment="1">
      <alignment horizontal="right" vertical="center" wrapText="1" indent="1"/>
    </xf>
    <xf numFmtId="3" fontId="9" fillId="35" borderId="38" xfId="40" applyNumberFormat="1" applyFont="1" applyFill="1" applyBorder="1" applyAlignment="1">
      <alignment horizontal="right" vertical="center" wrapText="1" indent="1"/>
    </xf>
    <xf numFmtId="3" fontId="8" fillId="24" borderId="39" xfId="40" applyNumberFormat="1" applyFont="1" applyFill="1" applyBorder="1" applyAlignment="1">
      <alignment horizontal="right" vertical="center" wrapText="1" indent="1"/>
    </xf>
    <xf numFmtId="49" fontId="9" fillId="0" borderId="13" xfId="40" applyNumberFormat="1" applyFont="1" applyBorder="1" applyAlignment="1">
      <alignment horizontal="left" vertical="center" wrapText="1" indent="1"/>
    </xf>
    <xf numFmtId="49" fontId="4" fillId="0" borderId="13" xfId="40" applyNumberFormat="1" applyFont="1" applyFill="1" applyBorder="1" applyAlignment="1">
      <alignment horizontal="left" vertical="center" wrapText="1" indent="1"/>
    </xf>
    <xf numFmtId="0" fontId="83" fillId="0" borderId="16" xfId="41" applyFont="1" applyBorder="1" applyAlignment="1">
      <alignment horizontal="center" vertical="center"/>
    </xf>
    <xf numFmtId="0" fontId="4" fillId="0" borderId="15" xfId="0" applyFont="1" applyBorder="1" applyAlignment="1">
      <alignment horizontal="center" vertical="top"/>
    </xf>
    <xf numFmtId="0" fontId="4" fillId="0" borderId="0" xfId="0" applyFont="1" applyAlignment="1">
      <alignment horizontal="left" vertical="center"/>
    </xf>
    <xf numFmtId="0" fontId="9" fillId="0" borderId="20" xfId="0" applyFont="1" applyBorder="1" applyAlignment="1">
      <alignment horizontal="left" vertical="center" wrapText="1" indent="1"/>
    </xf>
    <xf numFmtId="0" fontId="9" fillId="0" borderId="35" xfId="0" applyFont="1" applyBorder="1" applyAlignment="1">
      <alignment horizontal="left" vertical="center" wrapText="1" indent="1"/>
    </xf>
    <xf numFmtId="0" fontId="83" fillId="0" borderId="20" xfId="0" applyFont="1" applyBorder="1" applyAlignment="1">
      <alignment horizontal="left" vertical="center" wrapText="1" indent="1"/>
    </xf>
    <xf numFmtId="49" fontId="60" fillId="32" borderId="53" xfId="42" applyNumberFormat="1" applyFont="1" applyFill="1" applyBorder="1" applyAlignment="1">
      <alignment horizontal="center" vertical="center"/>
    </xf>
    <xf numFmtId="0" fontId="9" fillId="0" borderId="15" xfId="42" applyFont="1" applyBorder="1" applyAlignment="1">
      <alignment horizontal="left" indent="1"/>
    </xf>
    <xf numFmtId="0" fontId="9" fillId="0" borderId="22" xfId="42" applyFont="1" applyBorder="1" applyAlignment="1">
      <alignment horizontal="left" indent="1"/>
    </xf>
    <xf numFmtId="0" fontId="9" fillId="0" borderId="15" xfId="42" applyFont="1" applyFill="1" applyBorder="1" applyAlignment="1">
      <alignment horizontal="left" indent="1"/>
    </xf>
    <xf numFmtId="0" fontId="9" fillId="0" borderId="21" xfId="42" applyFont="1" applyFill="1" applyBorder="1" applyAlignment="1">
      <alignment horizontal="left" indent="1"/>
    </xf>
    <xf numFmtId="0" fontId="4" fillId="0" borderId="15" xfId="40" applyFont="1" applyFill="1" applyBorder="1" applyAlignment="1">
      <alignment horizontal="center" vertical="center" wrapText="1"/>
    </xf>
    <xf numFmtId="0" fontId="4" fillId="0" borderId="16" xfId="40" applyFont="1" applyFill="1" applyBorder="1" applyAlignment="1">
      <alignment horizontal="center" vertical="center" wrapText="1"/>
    </xf>
    <xf numFmtId="0" fontId="81" fillId="0" borderId="13" xfId="45" applyFont="1" applyBorder="1" applyAlignment="1">
      <alignment horizontal="center" vertical="center" wrapText="1"/>
    </xf>
    <xf numFmtId="0" fontId="83" fillId="0" borderId="19" xfId="42" applyFont="1" applyBorder="1"/>
    <xf numFmtId="0" fontId="4" fillId="0" borderId="0" xfId="40" applyFont="1" applyAlignment="1">
      <alignment vertical="center" wrapText="1"/>
    </xf>
    <xf numFmtId="0" fontId="4" fillId="0" borderId="0" xfId="40" applyFont="1" applyBorder="1" applyAlignment="1">
      <alignment horizontal="center" vertical="center" wrapText="1"/>
    </xf>
    <xf numFmtId="0" fontId="8" fillId="0" borderId="0" xfId="40" applyFont="1" applyBorder="1" applyAlignment="1">
      <alignment horizontal="left" vertical="center" wrapText="1" indent="1"/>
    </xf>
    <xf numFmtId="49" fontId="36" fillId="0" borderId="0" xfId="40" applyNumberFormat="1" applyFont="1"/>
    <xf numFmtId="166" fontId="75" fillId="39" borderId="13" xfId="0" applyNumberFormat="1" applyFont="1" applyFill="1" applyBorder="1" applyAlignment="1">
      <alignment vertical="center" wrapText="1"/>
    </xf>
    <xf numFmtId="166" fontId="75" fillId="40" borderId="13" xfId="0" applyNumberFormat="1" applyFont="1" applyFill="1" applyBorder="1" applyAlignment="1">
      <alignment vertical="center" wrapText="1"/>
    </xf>
    <xf numFmtId="166" fontId="75" fillId="35" borderId="13" xfId="0" applyNumberFormat="1" applyFont="1" applyFill="1" applyBorder="1" applyAlignment="1">
      <alignment vertical="center" wrapText="1"/>
    </xf>
    <xf numFmtId="166" fontId="75" fillId="24" borderId="13" xfId="0" applyNumberFormat="1" applyFont="1" applyFill="1" applyBorder="1" applyAlignment="1">
      <alignment vertical="center" wrapText="1"/>
    </xf>
    <xf numFmtId="166" fontId="75" fillId="40" borderId="14" xfId="0" applyNumberFormat="1" applyFont="1" applyFill="1" applyBorder="1" applyAlignment="1">
      <alignment vertical="center" wrapText="1"/>
    </xf>
    <xf numFmtId="166" fontId="69" fillId="39" borderId="13" xfId="0" applyNumberFormat="1" applyFont="1" applyFill="1" applyBorder="1" applyAlignment="1">
      <alignment vertical="center" wrapText="1"/>
    </xf>
    <xf numFmtId="166" fontId="69" fillId="35" borderId="13" xfId="0" applyNumberFormat="1" applyFont="1" applyFill="1" applyBorder="1" applyAlignment="1">
      <alignment vertical="center" wrapText="1"/>
    </xf>
    <xf numFmtId="166" fontId="75" fillId="0" borderId="13" xfId="0" applyNumberFormat="1" applyFont="1" applyFill="1" applyBorder="1" applyAlignment="1">
      <alignment horizontal="center" vertical="center" wrapText="1"/>
    </xf>
    <xf numFmtId="166" fontId="69" fillId="39" borderId="13" xfId="0" applyNumberFormat="1" applyFont="1" applyFill="1" applyBorder="1" applyAlignment="1">
      <alignment vertical="top" wrapText="1"/>
    </xf>
    <xf numFmtId="166" fontId="89" fillId="0" borderId="13" xfId="0" applyNumberFormat="1" applyFont="1" applyFill="1" applyBorder="1" applyAlignment="1">
      <alignment horizontal="center" vertical="center" wrapText="1"/>
    </xf>
    <xf numFmtId="166" fontId="90" fillId="39" borderId="13" xfId="0" applyNumberFormat="1" applyFont="1" applyFill="1" applyBorder="1" applyAlignment="1">
      <alignment vertical="center" wrapText="1"/>
    </xf>
    <xf numFmtId="166" fontId="75" fillId="41" borderId="13" xfId="0" applyNumberFormat="1" applyFont="1" applyFill="1" applyBorder="1" applyAlignment="1">
      <alignment horizontal="center" vertical="center" wrapText="1"/>
    </xf>
    <xf numFmtId="166" fontId="89" fillId="41" borderId="13" xfId="0" applyNumberFormat="1" applyFont="1" applyFill="1" applyBorder="1" applyAlignment="1">
      <alignment horizontal="center" vertical="center" wrapText="1"/>
    </xf>
    <xf numFmtId="166" fontId="69" fillId="39" borderId="17" xfId="0" applyNumberFormat="1" applyFont="1" applyFill="1" applyBorder="1" applyAlignment="1">
      <alignment vertical="center"/>
    </xf>
    <xf numFmtId="166" fontId="69" fillId="35" borderId="17" xfId="0" applyNumberFormat="1" applyFont="1" applyFill="1" applyBorder="1" applyAlignment="1">
      <alignment vertical="center"/>
    </xf>
    <xf numFmtId="166" fontId="75" fillId="40" borderId="17" xfId="0" applyNumberFormat="1" applyFont="1" applyFill="1" applyBorder="1" applyAlignment="1">
      <alignment vertical="center" wrapText="1"/>
    </xf>
    <xf numFmtId="166" fontId="75" fillId="40" borderId="18" xfId="0" applyNumberFormat="1" applyFont="1" applyFill="1" applyBorder="1" applyAlignment="1">
      <alignment vertical="center" wrapText="1"/>
    </xf>
    <xf numFmtId="49" fontId="87" fillId="0" borderId="13" xfId="0" applyNumberFormat="1" applyFont="1" applyFill="1" applyBorder="1" applyAlignment="1">
      <alignment horizontal="left" vertical="center" wrapText="1" indent="1"/>
    </xf>
    <xf numFmtId="49" fontId="83" fillId="0" borderId="13" xfId="0" applyNumberFormat="1" applyFont="1" applyFill="1" applyBorder="1" applyAlignment="1">
      <alignment horizontal="left" vertical="center" wrapText="1" indent="1"/>
    </xf>
    <xf numFmtId="0" fontId="83" fillId="0" borderId="13" xfId="0" applyFont="1" applyFill="1" applyBorder="1" applyAlignment="1">
      <alignment vertical="center" wrapText="1"/>
    </xf>
    <xf numFmtId="0" fontId="83" fillId="0" borderId="15" xfId="0" applyFont="1" applyFill="1" applyBorder="1" applyAlignment="1">
      <alignment horizontal="right" vertical="center" wrapText="1" indent="1"/>
    </xf>
    <xf numFmtId="0" fontId="83" fillId="0" borderId="22" xfId="0" applyFont="1" applyFill="1" applyBorder="1" applyAlignment="1">
      <alignment horizontal="right" vertical="center" wrapText="1" indent="1"/>
    </xf>
    <xf numFmtId="0" fontId="81" fillId="0" borderId="30" xfId="0" applyFont="1" applyBorder="1" applyAlignment="1">
      <alignment horizontal="center" vertical="center"/>
    </xf>
    <xf numFmtId="0" fontId="81" fillId="0" borderId="31" xfId="0" applyFont="1" applyBorder="1" applyAlignment="1">
      <alignment horizontal="center" vertical="center"/>
    </xf>
    <xf numFmtId="0" fontId="81" fillId="0" borderId="36" xfId="0" applyFont="1" applyBorder="1" applyAlignment="1">
      <alignment horizontal="center" vertical="center"/>
    </xf>
    <xf numFmtId="14" fontId="83" fillId="0" borderId="34" xfId="0" applyNumberFormat="1" applyFont="1" applyFill="1" applyBorder="1" applyAlignment="1">
      <alignment horizontal="center" vertical="center" wrapText="1"/>
    </xf>
    <xf numFmtId="14" fontId="83" fillId="0" borderId="14" xfId="0" applyNumberFormat="1" applyFont="1" applyFill="1" applyBorder="1" applyAlignment="1">
      <alignment horizontal="center" vertical="center" wrapText="1"/>
    </xf>
    <xf numFmtId="0" fontId="3" fillId="0" borderId="38" xfId="0" applyFont="1" applyBorder="1" applyAlignment="1">
      <alignment horizontal="center" vertical="center" wrapText="1"/>
    </xf>
    <xf numFmtId="3" fontId="4" fillId="35" borderId="38" xfId="0" applyNumberFormat="1" applyFont="1" applyFill="1" applyBorder="1" applyAlignment="1">
      <alignment horizontal="right" vertical="center" wrapText="1" indent="1"/>
    </xf>
    <xf numFmtId="3" fontId="3" fillId="35" borderId="39" xfId="0" applyNumberFormat="1" applyFont="1" applyFill="1" applyBorder="1" applyAlignment="1">
      <alignment horizontal="right" vertical="center" wrapText="1" indent="1"/>
    </xf>
    <xf numFmtId="49" fontId="86" fillId="0" borderId="13" xfId="0" applyNumberFormat="1" applyFont="1" applyFill="1" applyBorder="1" applyAlignment="1">
      <alignment horizontal="left" vertical="center" wrapText="1" indent="1"/>
    </xf>
    <xf numFmtId="0" fontId="20" fillId="0" borderId="0" xfId="0" applyFont="1"/>
    <xf numFmtId="0" fontId="83" fillId="43" borderId="13" xfId="0" applyFont="1" applyFill="1" applyBorder="1" applyAlignment="1">
      <alignment vertical="center" wrapText="1"/>
    </xf>
    <xf numFmtId="0" fontId="83" fillId="44" borderId="13" xfId="0" applyFont="1" applyFill="1" applyBorder="1" applyAlignment="1">
      <alignment vertical="center" wrapText="1"/>
    </xf>
    <xf numFmtId="0" fontId="83" fillId="45" borderId="29" xfId="0" applyFont="1" applyFill="1" applyBorder="1" applyAlignment="1">
      <alignment vertical="center" wrapText="1"/>
    </xf>
    <xf numFmtId="0" fontId="8" fillId="0" borderId="43" xfId="0" applyFont="1" applyFill="1" applyBorder="1" applyAlignment="1">
      <alignment horizontal="left" vertical="center" wrapText="1" indent="1"/>
    </xf>
    <xf numFmtId="3" fontId="4" fillId="35" borderId="13" xfId="0" applyNumberFormat="1" applyFont="1" applyFill="1" applyBorder="1" applyAlignment="1">
      <alignment horizontal="center" vertical="center" wrapText="1"/>
    </xf>
    <xf numFmtId="0" fontId="82" fillId="0" borderId="0" xfId="0" applyFont="1"/>
    <xf numFmtId="3" fontId="68" fillId="0" borderId="0" xfId="0" applyNumberFormat="1" applyFont="1"/>
    <xf numFmtId="3" fontId="3" fillId="24" borderId="53" xfId="0" applyNumberFormat="1" applyFont="1" applyFill="1" applyBorder="1" applyAlignment="1">
      <alignment horizontal="right" vertical="center" wrapText="1" indent="1"/>
    </xf>
    <xf numFmtId="3" fontId="3" fillId="24" borderId="65" xfId="0" applyNumberFormat="1" applyFont="1" applyFill="1" applyBorder="1" applyAlignment="1">
      <alignment horizontal="right" vertical="center" wrapText="1" indent="1"/>
    </xf>
    <xf numFmtId="49" fontId="60" fillId="32" borderId="28" xfId="42" applyNumberFormat="1" applyFont="1" applyFill="1" applyBorder="1" applyAlignment="1">
      <alignment horizontal="center"/>
    </xf>
    <xf numFmtId="3" fontId="3" fillId="24" borderId="55" xfId="0" applyNumberFormat="1" applyFont="1" applyFill="1" applyBorder="1" applyAlignment="1">
      <alignment horizontal="right" vertical="center" wrapText="1" indent="1"/>
    </xf>
    <xf numFmtId="3" fontId="3" fillId="24" borderId="43" xfId="0" applyNumberFormat="1" applyFont="1" applyFill="1" applyBorder="1" applyAlignment="1">
      <alignment horizontal="right" vertical="center" wrapText="1" indent="1"/>
    </xf>
    <xf numFmtId="3" fontId="3" fillId="24" borderId="44" xfId="0" applyNumberFormat="1" applyFont="1" applyFill="1" applyBorder="1" applyAlignment="1">
      <alignment horizontal="right" vertical="center" wrapText="1" indent="1"/>
    </xf>
    <xf numFmtId="3" fontId="3" fillId="24" borderId="64" xfId="0" applyNumberFormat="1" applyFont="1" applyFill="1" applyBorder="1" applyAlignment="1">
      <alignment horizontal="right" vertical="center" wrapText="1" indent="1"/>
    </xf>
    <xf numFmtId="49" fontId="9" fillId="0" borderId="0" xfId="0" applyNumberFormat="1" applyFont="1" applyAlignment="1">
      <alignment horizontal="left" vertical="center"/>
    </xf>
    <xf numFmtId="0" fontId="3" fillId="0" borderId="15" xfId="0" applyFont="1" applyBorder="1" applyAlignment="1">
      <alignment horizontal="center" vertical="center" wrapText="1"/>
    </xf>
    <xf numFmtId="49" fontId="3" fillId="0" borderId="13" xfId="0" applyNumberFormat="1" applyFont="1" applyBorder="1" applyAlignment="1">
      <alignment horizontal="left" vertical="center" wrapText="1" inden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0" xfId="0" applyFont="1" applyAlignment="1"/>
    <xf numFmtId="0" fontId="4" fillId="0" borderId="0" xfId="0" applyFont="1" applyAlignment="1">
      <alignment vertical="top" wrapText="1"/>
    </xf>
    <xf numFmtId="0" fontId="83" fillId="0" borderId="15" xfId="35" applyFont="1" applyBorder="1" applyAlignment="1" applyProtection="1">
      <alignment horizontal="left" vertical="center" indent="1"/>
    </xf>
    <xf numFmtId="0" fontId="83" fillId="0" borderId="52" xfId="0" applyFont="1" applyBorder="1"/>
    <xf numFmtId="0" fontId="9" fillId="0" borderId="15" xfId="35" applyFont="1" applyBorder="1" applyAlignment="1" applyProtection="1">
      <alignment horizontal="left" vertical="center" indent="1"/>
    </xf>
    <xf numFmtId="0" fontId="81" fillId="0" borderId="43" xfId="0" applyFont="1" applyFill="1" applyBorder="1" applyAlignment="1">
      <alignment horizontal="left" vertical="center" wrapText="1" indent="1"/>
    </xf>
    <xf numFmtId="0" fontId="3" fillId="0" borderId="13" xfId="0" applyFont="1" applyBorder="1" applyAlignment="1">
      <alignment horizontal="center" vertical="center" wrapText="1"/>
    </xf>
    <xf numFmtId="49" fontId="3" fillId="0" borderId="13" xfId="0" applyNumberFormat="1" applyFont="1" applyFill="1" applyBorder="1" applyAlignment="1">
      <alignment vertical="center" wrapText="1"/>
    </xf>
    <xf numFmtId="49" fontId="88" fillId="0" borderId="13"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9" fillId="0" borderId="13" xfId="0" applyNumberFormat="1" applyFont="1" applyFill="1" applyBorder="1" applyAlignment="1">
      <alignment vertical="center" wrapText="1"/>
    </xf>
    <xf numFmtId="49" fontId="8" fillId="0" borderId="17" xfId="0" applyNumberFormat="1" applyFont="1" applyFill="1" applyBorder="1" applyAlignment="1">
      <alignment vertical="center" wrapText="1"/>
    </xf>
    <xf numFmtId="0" fontId="4" fillId="0" borderId="72" xfId="0" applyFont="1" applyFill="1" applyBorder="1" applyAlignment="1">
      <alignment horizontal="center" vertical="center" wrapText="1"/>
    </xf>
    <xf numFmtId="0" fontId="8" fillId="0" borderId="72" xfId="0" applyFont="1" applyFill="1" applyBorder="1" applyAlignment="1">
      <alignment horizontal="left" vertical="center" wrapText="1" indent="1"/>
    </xf>
    <xf numFmtId="0" fontId="8" fillId="0" borderId="72" xfId="0" applyFont="1" applyFill="1" applyBorder="1" applyAlignment="1">
      <alignment horizontal="center" vertical="center" wrapText="1"/>
    </xf>
    <xf numFmtId="0" fontId="4" fillId="0" borderId="72" xfId="0" applyFont="1" applyFill="1" applyBorder="1" applyAlignment="1">
      <alignment horizontal="right" vertical="center" wrapText="1" indent="1"/>
    </xf>
    <xf numFmtId="49" fontId="98" fillId="0" borderId="52" xfId="40" applyNumberFormat="1" applyFont="1" applyBorder="1"/>
    <xf numFmtId="0" fontId="26" fillId="0" borderId="27" xfId="40" applyFont="1" applyBorder="1"/>
    <xf numFmtId="14" fontId="84" fillId="0" borderId="0" xfId="40" applyNumberFormat="1" applyFont="1" applyAlignment="1">
      <alignment vertical="center" wrapText="1"/>
    </xf>
    <xf numFmtId="0" fontId="84" fillId="0" borderId="0" xfId="40" applyFont="1" applyAlignment="1">
      <alignment vertical="center" wrapText="1"/>
    </xf>
    <xf numFmtId="0" fontId="26" fillId="0" borderId="20" xfId="40" applyFont="1" applyBorder="1" applyAlignment="1">
      <alignment vertical="center"/>
    </xf>
    <xf numFmtId="0" fontId="26" fillId="0" borderId="52" xfId="40" applyFont="1" applyBorder="1" applyAlignment="1">
      <alignment vertical="center"/>
    </xf>
    <xf numFmtId="0" fontId="8" fillId="0" borderId="60" xfId="0" applyFont="1" applyFill="1" applyBorder="1" applyAlignment="1">
      <alignment horizontal="center" vertical="center" wrapText="1"/>
    </xf>
    <xf numFmtId="0" fontId="9" fillId="0" borderId="20" xfId="0" applyFont="1" applyFill="1" applyBorder="1" applyAlignment="1">
      <alignment horizontal="left" vertical="center" wrapText="1" indent="1"/>
    </xf>
    <xf numFmtId="0" fontId="83" fillId="0" borderId="20" xfId="0" applyFont="1" applyFill="1" applyBorder="1" applyAlignment="1">
      <alignment horizontal="left" vertical="center" wrapText="1" indent="1"/>
    </xf>
    <xf numFmtId="0" fontId="82" fillId="0" borderId="20" xfId="0" applyFont="1" applyFill="1" applyBorder="1" applyAlignment="1">
      <alignment horizontal="left" vertical="center" wrapText="1" indent="1"/>
    </xf>
    <xf numFmtId="0" fontId="9" fillId="0" borderId="43" xfId="0" applyNumberFormat="1" applyFont="1" applyFill="1" applyBorder="1" applyAlignment="1">
      <alignment horizontal="left" vertical="center" wrapText="1" indent="1"/>
    </xf>
    <xf numFmtId="3" fontId="8" fillId="24" borderId="73" xfId="0" applyNumberFormat="1" applyFont="1" applyFill="1" applyBorder="1" applyAlignment="1">
      <alignment horizontal="right" vertical="center" wrapText="1" indent="1"/>
    </xf>
    <xf numFmtId="3" fontId="8" fillId="24" borderId="51" xfId="0" applyNumberFormat="1" applyFont="1" applyFill="1" applyBorder="1" applyAlignment="1">
      <alignment horizontal="right" vertical="center" wrapText="1" indent="1"/>
    </xf>
    <xf numFmtId="167" fontId="4" fillId="38" borderId="0" xfId="0" applyNumberFormat="1" applyFont="1" applyFill="1" applyAlignment="1">
      <alignment horizontal="right" vertical="center" indent="1"/>
    </xf>
    <xf numFmtId="4" fontId="4" fillId="0" borderId="0" xfId="0" applyNumberFormat="1" applyFont="1" applyFill="1" applyAlignment="1">
      <alignment horizontal="right" vertical="center" indent="1"/>
    </xf>
    <xf numFmtId="0" fontId="4" fillId="38" borderId="0" xfId="0" applyFont="1" applyFill="1"/>
    <xf numFmtId="49" fontId="84" fillId="0" borderId="0" xfId="0" applyNumberFormat="1" applyFont="1" applyBorder="1" applyAlignment="1">
      <alignment horizontal="left" vertical="center" wrapText="1" indent="1"/>
    </xf>
    <xf numFmtId="0" fontId="2" fillId="0" borderId="0" xfId="0" applyFont="1"/>
    <xf numFmtId="0" fontId="71" fillId="0" borderId="0" xfId="0" applyFont="1"/>
    <xf numFmtId="0" fontId="100" fillId="0" borderId="0" xfId="0" applyFont="1"/>
    <xf numFmtId="3" fontId="26" fillId="0" borderId="0" xfId="45" applyNumberFormat="1" applyFont="1" applyBorder="1" applyAlignment="1">
      <alignment vertical="center"/>
    </xf>
    <xf numFmtId="0" fontId="68" fillId="0" borderId="52" xfId="0" applyFont="1" applyBorder="1"/>
    <xf numFmtId="0" fontId="14" fillId="0" borderId="46" xfId="0" applyFont="1" applyFill="1" applyBorder="1" applyAlignment="1">
      <alignment vertical="center"/>
    </xf>
    <xf numFmtId="0" fontId="9" fillId="0" borderId="46" xfId="0" applyFont="1" applyFill="1" applyBorder="1" applyAlignment="1">
      <alignment vertical="center"/>
    </xf>
    <xf numFmtId="0" fontId="9" fillId="0" borderId="46" xfId="0" applyFont="1" applyBorder="1"/>
    <xf numFmtId="0" fontId="9" fillId="0" borderId="47" xfId="0" applyFont="1" applyBorder="1"/>
    <xf numFmtId="0" fontId="9" fillId="0" borderId="49" xfId="0" applyFont="1" applyBorder="1"/>
    <xf numFmtId="0" fontId="9" fillId="0" borderId="32" xfId="0" applyFont="1" applyBorder="1"/>
    <xf numFmtId="0" fontId="9" fillId="0" borderId="27" xfId="0" applyFont="1" applyBorder="1"/>
    <xf numFmtId="0" fontId="68" fillId="0" borderId="27" xfId="0" applyFont="1" applyBorder="1"/>
    <xf numFmtId="0" fontId="101" fillId="0" borderId="0" xfId="0" applyFont="1" applyAlignment="1">
      <alignment horizontal="center"/>
    </xf>
    <xf numFmtId="0" fontId="9" fillId="0" borderId="0" xfId="0" applyFont="1" applyAlignment="1">
      <alignment horizontal="center"/>
    </xf>
    <xf numFmtId="0" fontId="74" fillId="0" borderId="46" xfId="0" applyFont="1" applyFill="1" applyBorder="1" applyAlignment="1">
      <alignment vertical="center"/>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4" fontId="8" fillId="24" borderId="17" xfId="0" applyNumberFormat="1" applyFont="1" applyFill="1" applyBorder="1" applyAlignment="1">
      <alignment horizontal="right" vertical="center" wrapText="1" indent="1"/>
    </xf>
    <xf numFmtId="0" fontId="9" fillId="0" borderId="0" xfId="0" applyFont="1" applyFill="1" applyAlignment="1">
      <alignment vertical="center" wrapText="1"/>
    </xf>
    <xf numFmtId="0" fontId="92" fillId="0" borderId="0" xfId="0" applyFont="1" applyAlignment="1">
      <alignment horizontal="left"/>
    </xf>
    <xf numFmtId="0" fontId="0" fillId="0" borderId="0" xfId="0" applyAlignment="1">
      <alignment horizontal="left"/>
    </xf>
    <xf numFmtId="0" fontId="85" fillId="0" borderId="0" xfId="0" applyFont="1" applyAlignment="1">
      <alignment horizontal="left"/>
    </xf>
    <xf numFmtId="0" fontId="0" fillId="0" borderId="0" xfId="0" applyFill="1" applyAlignment="1">
      <alignment horizontal="left"/>
    </xf>
    <xf numFmtId="0" fontId="20" fillId="0" borderId="0" xfId="0" applyFont="1" applyAlignment="1">
      <alignment horizontal="left" vertical="center"/>
    </xf>
    <xf numFmtId="0" fontId="99" fillId="0" borderId="0" xfId="0" applyFont="1" applyAlignment="1">
      <alignment horizontal="left"/>
    </xf>
    <xf numFmtId="0" fontId="31" fillId="0" borderId="0" xfId="0" applyFont="1" applyFill="1" applyAlignment="1">
      <alignment vertical="center"/>
    </xf>
    <xf numFmtId="0" fontId="102" fillId="0" borderId="0" xfId="0" applyFont="1" applyAlignment="1">
      <alignment horizontal="left" wrapText="1"/>
    </xf>
    <xf numFmtId="0" fontId="8" fillId="0" borderId="13" xfId="40" applyFont="1" applyBorder="1" applyAlignment="1">
      <alignment horizontal="center" vertical="center" wrapText="1"/>
    </xf>
    <xf numFmtId="0" fontId="8" fillId="0" borderId="13" xfId="40" applyFont="1" applyBorder="1" applyAlignment="1">
      <alignment horizontal="left" vertical="center" wrapText="1" indent="1"/>
    </xf>
    <xf numFmtId="0" fontId="8" fillId="0" borderId="14" xfId="40" applyFont="1" applyBorder="1" applyAlignment="1">
      <alignment horizontal="center" vertical="center" wrapText="1"/>
    </xf>
    <xf numFmtId="3" fontId="8" fillId="24" borderId="14" xfId="40" applyNumberFormat="1" applyFont="1" applyFill="1" applyBorder="1" applyAlignment="1">
      <alignment horizontal="right" vertical="center" wrapText="1" indent="1"/>
    </xf>
    <xf numFmtId="3" fontId="4" fillId="35" borderId="14" xfId="40" applyNumberFormat="1" applyFont="1" applyFill="1" applyBorder="1" applyAlignment="1">
      <alignment horizontal="right" vertical="center" wrapText="1" indent="1"/>
    </xf>
    <xf numFmtId="0" fontId="4" fillId="0" borderId="16" xfId="40" applyFont="1" applyBorder="1" applyAlignment="1">
      <alignment horizontal="center" vertical="center" wrapText="1"/>
    </xf>
    <xf numFmtId="0" fontId="8" fillId="0" borderId="17" xfId="40" applyFont="1" applyBorder="1" applyAlignment="1">
      <alignment horizontal="left" vertical="center" wrapText="1" indent="1"/>
    </xf>
    <xf numFmtId="3" fontId="4" fillId="35" borderId="17" xfId="40" applyNumberFormat="1" applyFont="1" applyFill="1" applyBorder="1" applyAlignment="1">
      <alignment horizontal="right" vertical="center" wrapText="1" indent="1"/>
    </xf>
    <xf numFmtId="3" fontId="4" fillId="35" borderId="18" xfId="40" applyNumberFormat="1" applyFont="1" applyFill="1" applyBorder="1" applyAlignment="1">
      <alignment horizontal="right" vertical="center" wrapText="1" indent="1"/>
    </xf>
    <xf numFmtId="0" fontId="101" fillId="0" borderId="14" xfId="35" applyFont="1" applyBorder="1" applyAlignment="1" applyProtection="1">
      <alignment horizontal="left" vertical="center" indent="1"/>
    </xf>
    <xf numFmtId="0" fontId="85" fillId="0" borderId="0" xfId="0" applyFont="1" applyAlignment="1">
      <alignment vertical="center"/>
    </xf>
    <xf numFmtId="0" fontId="105" fillId="0" borderId="13" xfId="0" applyFont="1" applyFill="1" applyBorder="1" applyAlignment="1">
      <alignment horizontal="center" vertical="center" wrapText="1"/>
    </xf>
    <xf numFmtId="0" fontId="105" fillId="0" borderId="14" xfId="0" applyFont="1" applyFill="1" applyBorder="1" applyAlignment="1">
      <alignment horizontal="center" vertical="center" wrapText="1"/>
    </xf>
    <xf numFmtId="0" fontId="81" fillId="0" borderId="13" xfId="41" applyFont="1" applyBorder="1" applyAlignment="1">
      <alignment horizontal="center" vertical="center"/>
    </xf>
    <xf numFmtId="0" fontId="81" fillId="0" borderId="13" xfId="41" applyFont="1" applyBorder="1" applyAlignment="1">
      <alignment vertical="center"/>
    </xf>
    <xf numFmtId="0" fontId="81" fillId="0" borderId="23" xfId="41" applyFont="1" applyBorder="1" applyAlignment="1">
      <alignment horizontal="center" vertical="center" wrapText="1"/>
    </xf>
    <xf numFmtId="0" fontId="81" fillId="0" borderId="25" xfId="41" applyFont="1" applyBorder="1" applyAlignment="1">
      <alignment horizontal="center" vertical="center"/>
    </xf>
    <xf numFmtId="0" fontId="81" fillId="0" borderId="25" xfId="41" applyFont="1" applyBorder="1" applyAlignment="1">
      <alignment horizontal="center" vertical="center" wrapText="1"/>
    </xf>
    <xf numFmtId="0" fontId="81" fillId="0" borderId="24" xfId="41" applyFont="1" applyBorder="1" applyAlignment="1">
      <alignment horizontal="center" vertical="center" wrapText="1"/>
    </xf>
    <xf numFmtId="0" fontId="81" fillId="0" borderId="15" xfId="41" applyFont="1" applyBorder="1" applyAlignment="1">
      <alignment vertical="center"/>
    </xf>
    <xf numFmtId="0" fontId="81" fillId="0" borderId="14" xfId="41" applyFont="1" applyBorder="1" applyAlignment="1">
      <alignment horizontal="center" vertical="center"/>
    </xf>
    <xf numFmtId="0" fontId="81" fillId="0" borderId="17" xfId="41" applyFont="1" applyBorder="1" applyAlignment="1">
      <alignment horizontal="left" vertical="center" indent="1"/>
    </xf>
    <xf numFmtId="0" fontId="83" fillId="0" borderId="22" xfId="41" applyFont="1" applyBorder="1" applyAlignment="1">
      <alignment horizontal="center" vertical="center"/>
    </xf>
    <xf numFmtId="0" fontId="81" fillId="0" borderId="29" xfId="41" applyFont="1" applyBorder="1" applyAlignment="1">
      <alignment horizontal="left" vertical="center" indent="1"/>
    </xf>
    <xf numFmtId="0" fontId="83" fillId="0" borderId="77" xfId="41" applyFont="1" applyBorder="1" applyAlignment="1">
      <alignment horizontal="center" vertical="center"/>
    </xf>
    <xf numFmtId="0" fontId="81" fillId="0" borderId="78" xfId="41" applyFont="1" applyBorder="1" applyAlignment="1">
      <alignment horizontal="left" vertical="center" indent="1"/>
    </xf>
    <xf numFmtId="3" fontId="8" fillId="35" borderId="78" xfId="0" applyNumberFormat="1" applyFont="1" applyFill="1" applyBorder="1" applyAlignment="1">
      <alignment horizontal="right" vertical="center" wrapText="1" indent="1"/>
    </xf>
    <xf numFmtId="166" fontId="8" fillId="24" borderId="79" xfId="0" applyNumberFormat="1" applyFont="1" applyFill="1" applyBorder="1" applyAlignment="1">
      <alignment horizontal="right" vertical="center" wrapText="1" indent="1"/>
    </xf>
    <xf numFmtId="0" fontId="80" fillId="0" borderId="0" xfId="41" applyBorder="1" applyAlignment="1">
      <alignment horizontal="center" vertical="center" wrapText="1"/>
    </xf>
    <xf numFmtId="167" fontId="8" fillId="24" borderId="73" xfId="0" applyNumberFormat="1" applyFont="1" applyFill="1" applyBorder="1" applyAlignment="1">
      <alignment horizontal="right" vertical="center" wrapText="1" indent="1"/>
    </xf>
    <xf numFmtId="3" fontId="8" fillId="35" borderId="81" xfId="0" applyNumberFormat="1" applyFont="1" applyFill="1" applyBorder="1" applyAlignment="1">
      <alignment horizontal="right" vertical="center" wrapText="1" indent="1"/>
    </xf>
    <xf numFmtId="166" fontId="8" fillId="24" borderId="80" xfId="0" applyNumberFormat="1" applyFont="1" applyFill="1" applyBorder="1" applyAlignment="1">
      <alignment horizontal="right" vertical="center" wrapText="1" indent="1"/>
    </xf>
    <xf numFmtId="167" fontId="8" fillId="24" borderId="51" xfId="0" applyNumberFormat="1" applyFont="1" applyFill="1" applyBorder="1" applyAlignment="1">
      <alignment horizontal="right" vertical="center" wrapText="1" indent="1"/>
    </xf>
    <xf numFmtId="0" fontId="80" fillId="0" borderId="0" xfId="41" applyFill="1"/>
    <xf numFmtId="0" fontId="80" fillId="0" borderId="0" xfId="41" applyAlignment="1">
      <alignment horizontal="center" vertical="center"/>
    </xf>
    <xf numFmtId="0" fontId="9" fillId="32" borderId="82" xfId="0" applyFont="1" applyFill="1" applyBorder="1" applyAlignment="1">
      <alignment vertical="center" wrapText="1"/>
    </xf>
    <xf numFmtId="0" fontId="83" fillId="0" borderId="17" xfId="0" applyFont="1" applyFill="1" applyBorder="1" applyAlignment="1">
      <alignment horizontal="left" vertical="center" wrapText="1" indent="1"/>
    </xf>
    <xf numFmtId="0" fontId="84" fillId="0" borderId="0" xfId="0" applyFont="1" applyAlignment="1">
      <alignment horizontal="center"/>
    </xf>
    <xf numFmtId="2" fontId="80" fillId="0" borderId="0" xfId="41" applyNumberFormat="1" applyAlignment="1"/>
    <xf numFmtId="0" fontId="3" fillId="0" borderId="13" xfId="0" applyFont="1" applyFill="1" applyBorder="1" applyAlignment="1">
      <alignment horizontal="center" vertical="center" wrapText="1"/>
    </xf>
    <xf numFmtId="0" fontId="9" fillId="0" borderId="0" xfId="0" applyFont="1" applyFill="1" applyBorder="1" applyAlignment="1">
      <alignment horizontal="left" vertical="center" wrapText="1" indent="1"/>
    </xf>
    <xf numFmtId="49" fontId="8" fillId="0" borderId="13" xfId="0" applyNumberFormat="1" applyFont="1" applyFill="1" applyBorder="1" applyAlignment="1">
      <alignment horizontal="left" vertical="center" indent="1"/>
    </xf>
    <xf numFmtId="49" fontId="8" fillId="37" borderId="13" xfId="0" applyNumberFormat="1" applyFont="1" applyFill="1" applyBorder="1" applyAlignment="1">
      <alignment horizontal="left" vertical="center" indent="1"/>
    </xf>
    <xf numFmtId="49" fontId="9" fillId="0" borderId="19" xfId="0" applyNumberFormat="1" applyFont="1" applyFill="1" applyBorder="1" applyAlignment="1">
      <alignment horizontal="left" vertical="center" wrapText="1" indent="1"/>
    </xf>
    <xf numFmtId="1" fontId="8" fillId="24" borderId="14" xfId="0" applyNumberFormat="1" applyFont="1" applyFill="1" applyBorder="1" applyAlignment="1">
      <alignment horizontal="right" vertical="center" wrapText="1" indent="1"/>
    </xf>
    <xf numFmtId="3" fontId="87" fillId="35" borderId="13" xfId="0" applyNumberFormat="1" applyFont="1" applyFill="1" applyBorder="1" applyAlignment="1">
      <alignment horizontal="right" vertical="center" wrapText="1" indent="1"/>
    </xf>
    <xf numFmtId="3" fontId="86" fillId="24" borderId="73" xfId="0" applyNumberFormat="1" applyFont="1" applyFill="1" applyBorder="1" applyAlignment="1">
      <alignment horizontal="right" vertical="center" wrapText="1" indent="1"/>
    </xf>
    <xf numFmtId="3" fontId="86" fillId="24" borderId="13" xfId="0" applyNumberFormat="1" applyFont="1" applyFill="1" applyBorder="1" applyAlignment="1">
      <alignment horizontal="right" vertical="center" wrapText="1" indent="1"/>
    </xf>
    <xf numFmtId="3" fontId="8" fillId="0" borderId="22" xfId="44" applyNumberFormat="1" applyFont="1" applyFill="1" applyBorder="1" applyAlignment="1">
      <alignment horizontal="center" vertical="center" wrapText="1"/>
    </xf>
    <xf numFmtId="0" fontId="8" fillId="0" borderId="29" xfId="44" applyNumberFormat="1" applyFont="1" applyFill="1" applyBorder="1" applyAlignment="1">
      <alignment horizontal="center" vertical="center" wrapText="1"/>
    </xf>
    <xf numFmtId="0" fontId="8" fillId="37" borderId="29" xfId="44" applyFont="1" applyFill="1" applyBorder="1" applyAlignment="1">
      <alignment horizontal="center" vertical="center" wrapText="1"/>
    </xf>
    <xf numFmtId="0" fontId="8" fillId="37" borderId="34" xfId="44" applyFont="1" applyFill="1" applyBorder="1" applyAlignment="1">
      <alignment horizontal="center" vertical="center" wrapText="1"/>
    </xf>
    <xf numFmtId="3" fontId="8" fillId="0" borderId="30" xfId="44" applyNumberFormat="1" applyFont="1" applyFill="1" applyBorder="1" applyAlignment="1">
      <alignment horizontal="center" vertical="center" wrapText="1"/>
    </xf>
    <xf numFmtId="0" fontId="8" fillId="0" borderId="30" xfId="44" applyNumberFormat="1" applyFont="1" applyFill="1" applyBorder="1" applyAlignment="1">
      <alignment horizontal="center" vertical="center" wrapText="1"/>
    </xf>
    <xf numFmtId="0" fontId="8" fillId="0" borderId="83" xfId="44" applyNumberFormat="1" applyFont="1" applyFill="1" applyBorder="1" applyAlignment="1">
      <alignment horizontal="center" vertical="center" wrapText="1"/>
    </xf>
    <xf numFmtId="0" fontId="8" fillId="37" borderId="31" xfId="44" applyFont="1" applyFill="1" applyBorder="1" applyAlignment="1">
      <alignment horizontal="center" vertical="center" wrapText="1"/>
    </xf>
    <xf numFmtId="0" fontId="8" fillId="37" borderId="53" xfId="44" applyFont="1" applyFill="1" applyBorder="1" applyAlignment="1">
      <alignment horizontal="center" vertical="center" wrapText="1"/>
    </xf>
    <xf numFmtId="0" fontId="8" fillId="37" borderId="64" xfId="44" applyFont="1" applyFill="1" applyBorder="1" applyAlignment="1">
      <alignment horizontal="center" vertical="center" wrapText="1"/>
    </xf>
    <xf numFmtId="3" fontId="8" fillId="0" borderId="29" xfId="44" applyNumberFormat="1" applyFont="1" applyFill="1" applyBorder="1" applyAlignment="1">
      <alignment horizontal="center" vertical="center" wrapText="1"/>
    </xf>
    <xf numFmtId="0" fontId="91" fillId="0" borderId="0" xfId="0" applyFont="1" applyFill="1" applyAlignment="1">
      <alignment horizontal="center" vertical="center" wrapText="1"/>
    </xf>
    <xf numFmtId="0" fontId="82" fillId="0" borderId="24" xfId="0" applyFont="1" applyBorder="1" applyAlignment="1">
      <alignment horizontal="left" vertical="center" wrapText="1" indent="1"/>
    </xf>
    <xf numFmtId="0" fontId="84" fillId="0" borderId="0" xfId="0" applyFont="1" applyBorder="1"/>
    <xf numFmtId="0" fontId="82" fillId="0" borderId="0" xfId="0" applyFont="1" applyBorder="1"/>
    <xf numFmtId="14" fontId="0" fillId="0" borderId="0" xfId="0" applyNumberFormat="1"/>
    <xf numFmtId="0" fontId="83" fillId="42" borderId="15" xfId="0" applyFont="1" applyFill="1" applyBorder="1" applyAlignment="1">
      <alignment horizontal="right" vertical="center" wrapText="1" indent="1"/>
    </xf>
    <xf numFmtId="0" fontId="82" fillId="48" borderId="13" xfId="0" applyFont="1" applyFill="1" applyBorder="1" applyAlignment="1">
      <alignment vertical="center" wrapText="1"/>
    </xf>
    <xf numFmtId="3" fontId="4" fillId="0" borderId="0" xfId="0" applyNumberFormat="1" applyFont="1" applyFill="1" applyBorder="1"/>
    <xf numFmtId="4" fontId="9" fillId="0" borderId="0" xfId="45" applyNumberFormat="1" applyFont="1" applyBorder="1" applyAlignment="1">
      <alignment vertical="center" wrapText="1"/>
    </xf>
    <xf numFmtId="0" fontId="108" fillId="0" borderId="0" xfId="0" applyFont="1" applyAlignment="1">
      <alignment vertical="center"/>
    </xf>
    <xf numFmtId="0" fontId="37" fillId="0" borderId="0" xfId="0" applyFont="1" applyFill="1"/>
    <xf numFmtId="0" fontId="81" fillId="0" borderId="13" xfId="0" applyFont="1" applyBorder="1" applyAlignment="1">
      <alignment horizontal="left" vertical="center" wrapText="1" indent="1"/>
    </xf>
    <xf numFmtId="49" fontId="83" fillId="0" borderId="13" xfId="0" applyNumberFormat="1" applyFont="1" applyBorder="1" applyAlignment="1">
      <alignment horizontal="left" vertical="center" wrapText="1" indent="1"/>
    </xf>
    <xf numFmtId="49" fontId="81" fillId="0" borderId="13" xfId="0" applyNumberFormat="1" applyFont="1" applyBorder="1" applyAlignment="1">
      <alignment horizontal="left" vertical="center" wrapText="1" indent="1"/>
    </xf>
    <xf numFmtId="0" fontId="81" fillId="0" borderId="27" xfId="0" applyFont="1" applyBorder="1" applyAlignment="1">
      <alignment horizontal="left" vertical="center" wrapText="1" indent="1"/>
    </xf>
    <xf numFmtId="0" fontId="81" fillId="0" borderId="76" xfId="0" applyFont="1" applyBorder="1" applyAlignment="1">
      <alignment horizontal="left" vertical="center" wrapText="1" indent="1"/>
    </xf>
    <xf numFmtId="0" fontId="87" fillId="0" borderId="0" xfId="0" applyFont="1" applyBorder="1" applyAlignment="1">
      <alignment horizontal="right"/>
    </xf>
    <xf numFmtId="49" fontId="83" fillId="0" borderId="19" xfId="0" applyNumberFormat="1" applyFont="1" applyBorder="1" applyAlignment="1">
      <alignment horizontal="left" vertical="center" wrapText="1" indent="1"/>
    </xf>
    <xf numFmtId="49" fontId="81" fillId="0" borderId="19" xfId="0" applyNumberFormat="1" applyFont="1" applyBorder="1" applyAlignment="1">
      <alignment horizontal="left" vertical="center" wrapText="1" indent="1"/>
    </xf>
    <xf numFmtId="0" fontId="81" fillId="0" borderId="17" xfId="0" applyFont="1" applyFill="1" applyBorder="1" applyAlignment="1">
      <alignment horizontal="left" vertical="center" wrapText="1" indent="1"/>
    </xf>
    <xf numFmtId="0" fontId="105" fillId="0" borderId="13" xfId="42" applyFont="1" applyBorder="1"/>
    <xf numFmtId="0" fontId="9" fillId="37" borderId="15" xfId="35" applyFont="1" applyFill="1" applyBorder="1" applyAlignment="1" applyProtection="1">
      <alignment horizontal="left" vertical="center" indent="1"/>
    </xf>
    <xf numFmtId="0" fontId="9" fillId="37" borderId="20" xfId="0" applyFont="1" applyFill="1" applyBorder="1" applyAlignment="1">
      <alignment horizontal="left" vertical="center" wrapText="1" indent="1"/>
    </xf>
    <xf numFmtId="0" fontId="113" fillId="43" borderId="13" xfId="0" applyFont="1" applyFill="1" applyBorder="1" applyAlignment="1">
      <alignment vertical="center" wrapText="1"/>
    </xf>
    <xf numFmtId="0" fontId="83" fillId="48" borderId="15" xfId="0" applyFont="1" applyFill="1" applyBorder="1" applyAlignment="1">
      <alignment horizontal="right" vertical="center" wrapText="1" indent="1"/>
    </xf>
    <xf numFmtId="0" fontId="9" fillId="0" borderId="29" xfId="40" applyFont="1" applyBorder="1" applyAlignment="1">
      <alignment horizontal="center" vertical="center" wrapText="1"/>
    </xf>
    <xf numFmtId="0" fontId="9" fillId="0" borderId="34" xfId="40" applyFont="1" applyBorder="1" applyAlignment="1">
      <alignment horizontal="center" vertical="center" wrapText="1"/>
    </xf>
    <xf numFmtId="49" fontId="81" fillId="0" borderId="13" xfId="0" applyNumberFormat="1" applyFont="1" applyFill="1" applyBorder="1" applyAlignment="1">
      <alignment horizontal="left" vertical="center" wrapText="1" indent="1"/>
    </xf>
    <xf numFmtId="49" fontId="116" fillId="0" borderId="17" xfId="0" applyNumberFormat="1" applyFont="1" applyFill="1" applyBorder="1" applyAlignment="1">
      <alignment horizontal="left" vertical="center" wrapText="1" indent="1"/>
    </xf>
    <xf numFmtId="0" fontId="87" fillId="0" borderId="15" xfId="0" applyFont="1" applyFill="1" applyBorder="1" applyAlignment="1">
      <alignment vertical="center"/>
    </xf>
    <xf numFmtId="0" fontId="91" fillId="0" borderId="0" xfId="0" applyFont="1" applyFill="1" applyAlignment="1">
      <alignment horizontal="left" vertical="center" wrapText="1"/>
    </xf>
    <xf numFmtId="0" fontId="9" fillId="0" borderId="21" xfId="0" applyFont="1" applyBorder="1" applyAlignment="1">
      <alignment horizontal="center" vertical="center" wrapText="1"/>
    </xf>
    <xf numFmtId="49" fontId="4" fillId="42" borderId="13" xfId="0" applyNumberFormat="1" applyFont="1" applyFill="1" applyBorder="1" applyAlignment="1">
      <alignment horizontal="left" vertical="top" wrapText="1" indent="1"/>
    </xf>
    <xf numFmtId="49" fontId="9" fillId="50" borderId="13" xfId="0" applyNumberFormat="1" applyFont="1" applyFill="1" applyBorder="1" applyAlignment="1">
      <alignment horizontal="left" vertical="center" wrapText="1" indent="1"/>
    </xf>
    <xf numFmtId="49" fontId="9" fillId="38" borderId="13" xfId="0" applyNumberFormat="1" applyFont="1" applyFill="1" applyBorder="1" applyAlignment="1">
      <alignment horizontal="left" vertical="center" wrapText="1" indent="1"/>
    </xf>
    <xf numFmtId="0" fontId="120" fillId="0" borderId="0" xfId="0" applyFont="1" applyAlignment="1">
      <alignment vertical="center" wrapText="1"/>
    </xf>
    <xf numFmtId="0" fontId="121" fillId="0" borderId="0" xfId="0" applyFont="1" applyFill="1" applyAlignment="1">
      <alignment horizontal="center" vertical="center" wrapText="1"/>
    </xf>
    <xf numFmtId="0" fontId="85" fillId="0" borderId="0" xfId="0" applyFont="1" applyAlignment="1">
      <alignment horizontal="left" wrapText="1"/>
    </xf>
    <xf numFmtId="0" fontId="85" fillId="0" borderId="0" xfId="0" applyFont="1" applyFill="1" applyAlignment="1">
      <alignment horizontal="left" vertical="center" wrapText="1"/>
    </xf>
    <xf numFmtId="0" fontId="0" fillId="0" borderId="0" xfId="0" applyAlignment="1">
      <alignment horizontal="left" wrapText="1"/>
    </xf>
    <xf numFmtId="0" fontId="37" fillId="0" borderId="0" xfId="0" applyFont="1" applyAlignment="1">
      <alignment horizontal="left" wrapText="1"/>
    </xf>
    <xf numFmtId="0" fontId="122" fillId="0" borderId="0" xfId="0" applyFont="1" applyFill="1" applyAlignment="1">
      <alignment horizontal="left" wrapText="1"/>
    </xf>
    <xf numFmtId="0" fontId="82" fillId="0" borderId="43" xfId="0" applyNumberFormat="1" applyFont="1" applyFill="1" applyBorder="1" applyAlignment="1">
      <alignment horizontal="left" vertical="center" wrapText="1" indent="1"/>
    </xf>
    <xf numFmtId="0" fontId="101" fillId="0" borderId="0" xfId="0" applyFont="1"/>
    <xf numFmtId="0" fontId="85" fillId="0" borderId="0" xfId="0" applyFont="1" applyFill="1" applyAlignment="1">
      <alignment horizontal="left"/>
    </xf>
    <xf numFmtId="0" fontId="9" fillId="0" borderId="20" xfId="0" applyFont="1" applyFill="1" applyBorder="1" applyAlignment="1">
      <alignment horizontal="left" wrapText="1" indent="1"/>
    </xf>
    <xf numFmtId="0" fontId="83" fillId="0" borderId="29" xfId="0" applyFont="1" applyFill="1" applyBorder="1" applyAlignment="1">
      <alignment horizontal="left" vertical="center" wrapText="1" indent="1"/>
    </xf>
    <xf numFmtId="0" fontId="83" fillId="0" borderId="34" xfId="0" applyFont="1" applyFill="1" applyBorder="1" applyAlignment="1">
      <alignment horizontal="left" vertical="center" wrapText="1" indent="1"/>
    </xf>
    <xf numFmtId="0" fontId="83" fillId="0" borderId="18" xfId="0" applyFont="1" applyFill="1" applyBorder="1" applyAlignment="1">
      <alignment horizontal="left" vertical="center" wrapText="1" indent="1"/>
    </xf>
    <xf numFmtId="0" fontId="83" fillId="0" borderId="44" xfId="0" applyFont="1" applyFill="1" applyBorder="1" applyAlignment="1">
      <alignment horizontal="left" vertical="center" wrapText="1" indent="1"/>
    </xf>
    <xf numFmtId="0" fontId="83" fillId="0" borderId="45" xfId="0" applyFont="1" applyFill="1" applyBorder="1" applyAlignment="1">
      <alignment horizontal="left" vertical="center" wrapText="1" indent="1"/>
    </xf>
    <xf numFmtId="0" fontId="8" fillId="35" borderId="64" xfId="0" applyFont="1" applyFill="1" applyBorder="1" applyAlignment="1">
      <alignment horizontal="left" vertical="center" wrapText="1" inden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06" fillId="0" borderId="0" xfId="90" applyFont="1"/>
    <xf numFmtId="0" fontId="106" fillId="0" borderId="0" xfId="0" applyFont="1"/>
    <xf numFmtId="0" fontId="106" fillId="0" borderId="0" xfId="0" applyFont="1" applyAlignment="1">
      <alignment vertical="center"/>
    </xf>
    <xf numFmtId="0" fontId="108" fillId="0" borderId="0" xfId="90" applyFont="1"/>
    <xf numFmtId="0" fontId="4" fillId="0" borderId="0" xfId="90" applyFont="1"/>
    <xf numFmtId="0" fontId="69" fillId="0" borderId="0" xfId="90" applyFont="1"/>
    <xf numFmtId="0" fontId="75" fillId="0" borderId="0" xfId="90" applyFont="1"/>
    <xf numFmtId="0" fontId="3" fillId="0" borderId="0" xfId="90" applyFont="1"/>
    <xf numFmtId="0" fontId="3" fillId="0" borderId="13" xfId="90" applyFont="1" applyBorder="1" applyAlignment="1">
      <alignment horizontal="center" vertical="center" wrapText="1"/>
    </xf>
    <xf numFmtId="0" fontId="3" fillId="0" borderId="14" xfId="90" applyFont="1" applyBorder="1" applyAlignment="1">
      <alignment horizontal="center" vertical="center" wrapText="1"/>
    </xf>
    <xf numFmtId="0" fontId="4" fillId="0" borderId="15" xfId="90" applyFont="1" applyBorder="1" applyAlignment="1">
      <alignment horizontal="center" vertical="center"/>
    </xf>
    <xf numFmtId="49" fontId="86" fillId="0" borderId="13" xfId="90" applyNumberFormat="1" applyFont="1" applyFill="1" applyBorder="1" applyAlignment="1">
      <alignment horizontal="left" vertical="top" wrapText="1"/>
    </xf>
    <xf numFmtId="3" fontId="8" fillId="0" borderId="13" xfId="90" applyNumberFormat="1" applyFont="1" applyFill="1" applyBorder="1" applyAlignment="1">
      <alignment horizontal="center" vertical="center" wrapText="1"/>
    </xf>
    <xf numFmtId="3" fontId="8" fillId="0" borderId="14" xfId="90" applyNumberFormat="1" applyFont="1" applyFill="1" applyBorder="1" applyAlignment="1">
      <alignment horizontal="center" vertical="center" wrapText="1"/>
    </xf>
    <xf numFmtId="49" fontId="86" fillId="0" borderId="13" xfId="90" applyNumberFormat="1" applyFont="1" applyFill="1" applyBorder="1" applyAlignment="1">
      <alignment horizontal="left" vertical="top" wrapText="1" indent="1"/>
    </xf>
    <xf numFmtId="3" fontId="8" fillId="24" borderId="13" xfId="90" applyNumberFormat="1" applyFont="1" applyFill="1" applyBorder="1" applyAlignment="1">
      <alignment horizontal="right" vertical="center" wrapText="1" indent="1"/>
    </xf>
    <xf numFmtId="3" fontId="8" fillId="24" borderId="14" xfId="90" applyNumberFormat="1" applyFont="1" applyFill="1" applyBorder="1" applyAlignment="1">
      <alignment horizontal="right" vertical="center" wrapText="1" indent="1"/>
    </xf>
    <xf numFmtId="49" fontId="87" fillId="0" borderId="13" xfId="90" applyNumberFormat="1" applyFont="1" applyFill="1" applyBorder="1" applyAlignment="1">
      <alignment horizontal="left" vertical="top" wrapText="1" indent="1"/>
    </xf>
    <xf numFmtId="3" fontId="4" fillId="35" borderId="13" xfId="90" applyNumberFormat="1" applyFont="1" applyFill="1" applyBorder="1" applyAlignment="1">
      <alignment horizontal="right" vertical="center" wrapText="1" indent="1"/>
    </xf>
    <xf numFmtId="3" fontId="9" fillId="24" borderId="13" xfId="90" applyNumberFormat="1" applyFont="1" applyFill="1" applyBorder="1" applyAlignment="1">
      <alignment horizontal="right" vertical="center" wrapText="1" indent="1"/>
    </xf>
    <xf numFmtId="3" fontId="9" fillId="24" borderId="14" xfId="90" applyNumberFormat="1" applyFont="1" applyFill="1" applyBorder="1" applyAlignment="1">
      <alignment horizontal="right" vertical="center" wrapText="1" indent="1"/>
    </xf>
    <xf numFmtId="49" fontId="87" fillId="0" borderId="13" xfId="90" applyNumberFormat="1" applyFont="1" applyFill="1" applyBorder="1" applyAlignment="1">
      <alignment horizontal="left" wrapText="1" indent="1"/>
    </xf>
    <xf numFmtId="49" fontId="87" fillId="0" borderId="13" xfId="90" applyNumberFormat="1" applyFont="1" applyFill="1" applyBorder="1" applyAlignment="1">
      <alignment horizontal="left" vertical="center" wrapText="1" indent="1"/>
    </xf>
    <xf numFmtId="0" fontId="125" fillId="0" borderId="0" xfId="90" applyFont="1"/>
    <xf numFmtId="3" fontId="3" fillId="0" borderId="13" xfId="90" applyNumberFormat="1" applyFont="1" applyFill="1" applyBorder="1" applyAlignment="1">
      <alignment horizontal="center" vertical="center" wrapText="1"/>
    </xf>
    <xf numFmtId="3" fontId="4" fillId="0" borderId="13" xfId="90" applyNumberFormat="1" applyFont="1" applyFill="1" applyBorder="1" applyAlignment="1">
      <alignment horizontal="right" vertical="center" wrapText="1" indent="1"/>
    </xf>
    <xf numFmtId="3" fontId="4" fillId="0" borderId="14" xfId="90" applyNumberFormat="1" applyFont="1" applyFill="1" applyBorder="1" applyAlignment="1">
      <alignment horizontal="right" vertical="center" wrapText="1" indent="1"/>
    </xf>
    <xf numFmtId="49" fontId="87" fillId="0" borderId="13" xfId="90" applyNumberFormat="1" applyFont="1" applyFill="1" applyBorder="1" applyAlignment="1">
      <alignment horizontal="left" vertical="center" wrapText="1"/>
    </xf>
    <xf numFmtId="0" fontId="69" fillId="0" borderId="0" xfId="90" applyFont="1" applyAlignment="1">
      <alignment vertical="center"/>
    </xf>
    <xf numFmtId="0" fontId="4" fillId="0" borderId="0" xfId="90" applyFont="1" applyAlignment="1">
      <alignment vertical="center"/>
    </xf>
    <xf numFmtId="0" fontId="108" fillId="0" borderId="0" xfId="90" applyFont="1" applyFill="1"/>
    <xf numFmtId="0" fontId="84" fillId="0" borderId="0" xfId="90" applyFont="1" applyFill="1"/>
    <xf numFmtId="0" fontId="84" fillId="0" borderId="0" xfId="90" applyFont="1"/>
    <xf numFmtId="49" fontId="87" fillId="0" borderId="13" xfId="90" applyNumberFormat="1" applyFont="1" applyFill="1" applyBorder="1" applyAlignment="1" applyProtection="1">
      <alignment horizontal="left" vertical="top" wrapText="1" indent="1"/>
      <protection locked="0"/>
    </xf>
    <xf numFmtId="0" fontId="109" fillId="0" borderId="0" xfId="90" applyFont="1"/>
    <xf numFmtId="49" fontId="86" fillId="0" borderId="17" xfId="90" applyNumberFormat="1" applyFont="1" applyFill="1" applyBorder="1" applyAlignment="1">
      <alignment horizontal="left" vertical="top" wrapText="1" indent="1"/>
    </xf>
    <xf numFmtId="3" fontId="8" fillId="24" borderId="17" xfId="90" applyNumberFormat="1" applyFont="1" applyFill="1" applyBorder="1" applyAlignment="1">
      <alignment horizontal="right" vertical="center" wrapText="1" indent="1"/>
    </xf>
    <xf numFmtId="3" fontId="8" fillId="24" borderId="18" xfId="90" applyNumberFormat="1" applyFont="1" applyFill="1" applyBorder="1" applyAlignment="1">
      <alignment horizontal="right" vertical="center" wrapText="1" indent="1"/>
    </xf>
    <xf numFmtId="0" fontId="108" fillId="0" borderId="0" xfId="90" applyFont="1" applyAlignment="1">
      <alignment vertical="center"/>
    </xf>
    <xf numFmtId="0" fontId="4" fillId="0" borderId="12" xfId="90" applyFont="1" applyBorder="1" applyAlignment="1">
      <alignment horizontal="center" vertical="center"/>
    </xf>
    <xf numFmtId="49" fontId="87" fillId="0" borderId="0" xfId="90" applyNumberFormat="1" applyFont="1" applyAlignment="1">
      <alignment horizontal="left" wrapText="1"/>
    </xf>
    <xf numFmtId="167" fontId="4" fillId="0" borderId="0" xfId="90" applyNumberFormat="1" applyFont="1"/>
    <xf numFmtId="0" fontId="69" fillId="38" borderId="0" xfId="90" applyFont="1" applyFill="1"/>
    <xf numFmtId="0" fontId="11" fillId="0" borderId="15" xfId="90" applyFont="1" applyBorder="1" applyAlignment="1">
      <alignment horizontal="center" vertical="center"/>
    </xf>
    <xf numFmtId="49" fontId="107" fillId="0" borderId="13" xfId="90" applyNumberFormat="1" applyFont="1" applyFill="1" applyBorder="1" applyAlignment="1">
      <alignment horizontal="left" vertical="top" wrapText="1" indent="1"/>
    </xf>
    <xf numFmtId="0" fontId="4" fillId="0" borderId="0" xfId="90" applyFont="1" applyAlignment="1">
      <alignment horizontal="center" vertical="center"/>
    </xf>
    <xf numFmtId="49" fontId="4" fillId="0" borderId="0" xfId="90" applyNumberFormat="1" applyFont="1" applyAlignment="1">
      <alignment horizontal="left" wrapText="1"/>
    </xf>
    <xf numFmtId="0" fontId="82" fillId="0" borderId="14" xfId="35" applyFont="1" applyBorder="1" applyAlignment="1" applyProtection="1">
      <alignment horizontal="left" vertical="center" indent="1"/>
    </xf>
    <xf numFmtId="0" fontId="84" fillId="0" borderId="15" xfId="0" applyFont="1" applyBorder="1" applyAlignment="1">
      <alignment horizontal="center" vertical="center"/>
    </xf>
    <xf numFmtId="0" fontId="126" fillId="0" borderId="0" xfId="0" applyFont="1" applyAlignment="1">
      <alignment horizontal="left" vertical="center"/>
    </xf>
    <xf numFmtId="0" fontId="127" fillId="0" borderId="0" xfId="90" applyFont="1"/>
    <xf numFmtId="0" fontId="124" fillId="0" borderId="0" xfId="90" applyFont="1"/>
    <xf numFmtId="0" fontId="82" fillId="0" borderId="0" xfId="90" applyFont="1"/>
    <xf numFmtId="0" fontId="123" fillId="0" borderId="0" xfId="0" applyFont="1" applyFill="1" applyBorder="1" applyAlignment="1">
      <alignment vertical="center"/>
    </xf>
    <xf numFmtId="0" fontId="128" fillId="0" borderId="0" xfId="0" applyFont="1" applyFill="1" applyBorder="1"/>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83" fillId="0" borderId="21" xfId="0" applyFont="1" applyFill="1" applyBorder="1" applyAlignment="1">
      <alignment horizontal="right" vertical="center" wrapText="1" indent="1"/>
    </xf>
    <xf numFmtId="0" fontId="83" fillId="44" borderId="19" xfId="0" applyFont="1" applyFill="1" applyBorder="1" applyAlignment="1">
      <alignment vertical="center" wrapText="1"/>
    </xf>
    <xf numFmtId="14" fontId="83" fillId="0" borderId="26" xfId="0" applyNumberFormat="1" applyFont="1" applyFill="1" applyBorder="1" applyAlignment="1">
      <alignment horizontal="center" vertical="center" wrapText="1"/>
    </xf>
    <xf numFmtId="3" fontId="9" fillId="35" borderId="13" xfId="0" applyNumberFormat="1" applyFont="1" applyFill="1" applyBorder="1" applyAlignment="1">
      <alignment horizontal="center" vertical="center" wrapText="1"/>
    </xf>
    <xf numFmtId="3" fontId="8" fillId="24" borderId="20" xfId="0" applyNumberFormat="1" applyFont="1" applyFill="1" applyBorder="1" applyAlignment="1">
      <alignment horizontal="center" vertical="center" wrapText="1"/>
    </xf>
    <xf numFmtId="0" fontId="2" fillId="42" borderId="0" xfId="0" applyFont="1" applyFill="1" applyAlignment="1">
      <alignment horizontal="left"/>
    </xf>
    <xf numFmtId="0" fontId="129" fillId="36" borderId="44" xfId="0" applyFont="1" applyFill="1" applyBorder="1" applyAlignment="1">
      <alignment horizontal="left" vertical="center" wrapText="1" indent="1"/>
    </xf>
    <xf numFmtId="0" fontId="84" fillId="0" borderId="0" xfId="0" applyFont="1" applyBorder="1" applyAlignment="1">
      <alignment horizontal="left" vertical="center" wrapText="1" indent="3"/>
    </xf>
    <xf numFmtId="0" fontId="82" fillId="0" borderId="15" xfId="35" applyFont="1" applyBorder="1" applyAlignment="1" applyProtection="1">
      <alignment horizontal="left" vertical="center" indent="1"/>
    </xf>
    <xf numFmtId="0" fontId="82" fillId="42" borderId="0" xfId="0" applyFont="1" applyFill="1" applyAlignment="1">
      <alignment vertical="center" wrapText="1"/>
    </xf>
    <xf numFmtId="0" fontId="82" fillId="32" borderId="15" xfId="0" applyFont="1" applyFill="1" applyBorder="1" applyAlignment="1">
      <alignment vertical="center" wrapText="1"/>
    </xf>
    <xf numFmtId="0" fontId="82" fillId="0" borderId="43" xfId="0" applyFont="1" applyFill="1" applyBorder="1" applyAlignment="1">
      <alignment horizontal="left" vertical="center" wrapText="1" indent="1"/>
    </xf>
    <xf numFmtId="0" fontId="82" fillId="42" borderId="15" xfId="0" applyFont="1" applyFill="1" applyBorder="1" applyAlignment="1">
      <alignment vertical="center" wrapText="1"/>
    </xf>
    <xf numFmtId="0" fontId="3" fillId="0" borderId="13" xfId="0" applyFont="1" applyFill="1" applyBorder="1" applyAlignment="1">
      <alignment horizontal="center" vertical="center" wrapText="1"/>
    </xf>
    <xf numFmtId="49" fontId="84" fillId="0" borderId="0" xfId="0" applyNumberFormat="1" applyFont="1" applyBorder="1"/>
    <xf numFmtId="0" fontId="82" fillId="0" borderId="15" xfId="0" applyFont="1" applyFill="1" applyBorder="1" applyAlignment="1">
      <alignment horizontal="right" vertical="center" wrapText="1" indent="1"/>
    </xf>
    <xf numFmtId="0" fontId="82" fillId="0" borderId="13" xfId="0" applyFont="1" applyFill="1" applyBorder="1" applyAlignment="1">
      <alignment vertical="center" wrapText="1"/>
    </xf>
    <xf numFmtId="0" fontId="82" fillId="0" borderId="20" xfId="0" applyFont="1" applyBorder="1" applyAlignment="1">
      <alignment horizontal="left" vertical="center" wrapText="1" indent="1"/>
    </xf>
    <xf numFmtId="0" fontId="91" fillId="42" borderId="43" xfId="0" applyFont="1" applyFill="1" applyBorder="1" applyAlignment="1">
      <alignment horizontal="left" vertical="center" wrapText="1" indent="1"/>
    </xf>
    <xf numFmtId="0" fontId="91" fillId="35" borderId="43" xfId="0" applyFont="1" applyFill="1" applyBorder="1" applyAlignment="1">
      <alignment horizontal="left" vertical="center" wrapText="1" indent="1"/>
    </xf>
    <xf numFmtId="0" fontId="82" fillId="42" borderId="43" xfId="0" applyFont="1" applyFill="1" applyBorder="1" applyAlignment="1">
      <alignment horizontal="left" vertical="center" wrapText="1" indent="1"/>
    </xf>
    <xf numFmtId="0" fontId="82" fillId="0" borderId="49" xfId="0" applyFont="1" applyBorder="1"/>
    <xf numFmtId="0" fontId="131" fillId="0" borderId="48" xfId="35" applyFont="1" applyBorder="1" applyAlignment="1" applyProtection="1">
      <alignment horizontal="center"/>
    </xf>
    <xf numFmtId="0" fontId="99" fillId="0" borderId="0" xfId="0" applyFont="1"/>
    <xf numFmtId="0" fontId="87" fillId="0" borderId="15" xfId="90" applyFont="1" applyBorder="1" applyAlignment="1">
      <alignment horizontal="center" vertical="center"/>
    </xf>
    <xf numFmtId="0" fontId="4" fillId="0" borderId="15" xfId="90" applyFont="1" applyFill="1" applyBorder="1" applyAlignment="1">
      <alignment horizontal="center" vertical="center"/>
    </xf>
    <xf numFmtId="49" fontId="4" fillId="0" borderId="13" xfId="90" applyNumberFormat="1" applyFont="1" applyFill="1" applyBorder="1" applyAlignment="1">
      <alignment horizontal="left" vertical="top" wrapText="1" indent="1"/>
    </xf>
    <xf numFmtId="49" fontId="4" fillId="36" borderId="13" xfId="90" applyNumberFormat="1" applyFont="1" applyFill="1" applyBorder="1" applyAlignment="1">
      <alignment horizontal="left" vertical="top" wrapText="1" indent="1"/>
    </xf>
    <xf numFmtId="49" fontId="71" fillId="0" borderId="0" xfId="0" applyNumberFormat="1" applyFont="1"/>
    <xf numFmtId="49" fontId="100" fillId="0" borderId="0" xfId="0" applyNumberFormat="1" applyFont="1"/>
    <xf numFmtId="49" fontId="4" fillId="0" borderId="0" xfId="0" applyNumberFormat="1" applyFont="1" applyAlignment="1">
      <alignment horizontal="justify"/>
    </xf>
    <xf numFmtId="49" fontId="4" fillId="0" borderId="0" xfId="90" applyNumberFormat="1" applyFont="1"/>
    <xf numFmtId="49" fontId="4" fillId="0" borderId="0" xfId="90" applyNumberFormat="1" applyFont="1" applyAlignment="1">
      <alignment vertical="center"/>
    </xf>
    <xf numFmtId="49" fontId="82" fillId="0" borderId="0" xfId="90" applyNumberFormat="1" applyFont="1"/>
    <xf numFmtId="0" fontId="9" fillId="0" borderId="0" xfId="0" applyFont="1" applyFill="1" applyBorder="1" applyAlignment="1">
      <alignment horizontal="left" vertical="center" wrapText="1" indent="3"/>
    </xf>
    <xf numFmtId="0" fontId="4" fillId="0" borderId="0" xfId="90" applyFont="1" applyAlignment="1">
      <alignment vertical="center" wrapText="1"/>
    </xf>
    <xf numFmtId="0" fontId="2" fillId="0" borderId="0" xfId="90"/>
    <xf numFmtId="0" fontId="4" fillId="47" borderId="0" xfId="90" applyFont="1" applyFill="1" applyAlignment="1">
      <alignment vertical="center" wrapText="1"/>
    </xf>
    <xf numFmtId="0" fontId="87" fillId="0" borderId="0" xfId="90" applyFont="1" applyAlignment="1">
      <alignment vertical="center" wrapText="1"/>
    </xf>
    <xf numFmtId="0" fontId="86" fillId="0" borderId="0" xfId="90" applyFont="1" applyAlignment="1">
      <alignment vertical="center" wrapText="1"/>
    </xf>
    <xf numFmtId="0" fontId="3" fillId="0" borderId="15" xfId="90" applyFont="1" applyFill="1" applyBorder="1" applyAlignment="1">
      <alignment horizontal="center" vertical="center" wrapText="1"/>
    </xf>
    <xf numFmtId="49" fontId="3" fillId="0" borderId="13" xfId="90" applyNumberFormat="1" applyFont="1" applyFill="1" applyBorder="1" applyAlignment="1">
      <alignment horizontal="left" vertical="center" wrapText="1" indent="1"/>
    </xf>
    <xf numFmtId="0" fontId="3" fillId="0" borderId="13" xfId="90" applyFont="1" applyFill="1" applyBorder="1" applyAlignment="1">
      <alignment horizontal="center" vertical="center" wrapText="1"/>
    </xf>
    <xf numFmtId="0" fontId="3" fillId="0" borderId="20" xfId="90" applyFont="1" applyFill="1" applyBorder="1" applyAlignment="1">
      <alignment horizontal="center" vertical="center" wrapText="1"/>
    </xf>
    <xf numFmtId="0" fontId="3" fillId="0" borderId="57" xfId="90" applyFont="1" applyBorder="1" applyAlignment="1">
      <alignment horizontal="center" vertical="center" wrapText="1"/>
    </xf>
    <xf numFmtId="0" fontId="3" fillId="0" borderId="0" xfId="90" applyFont="1" applyBorder="1" applyAlignment="1">
      <alignment vertical="center" wrapText="1"/>
    </xf>
    <xf numFmtId="0" fontId="4" fillId="0" borderId="15" xfId="90" applyFont="1" applyBorder="1" applyAlignment="1">
      <alignment horizontal="center" vertical="center" wrapText="1"/>
    </xf>
    <xf numFmtId="49" fontId="3" fillId="0" borderId="13" xfId="90" applyNumberFormat="1" applyFont="1" applyBorder="1" applyAlignment="1">
      <alignment horizontal="left" vertical="center" wrapText="1" indent="1"/>
    </xf>
    <xf numFmtId="168" fontId="81" fillId="24" borderId="13" xfId="90" applyNumberFormat="1" applyFont="1" applyFill="1" applyBorder="1" applyAlignment="1">
      <alignment horizontal="right" vertical="center" wrapText="1" indent="1"/>
    </xf>
    <xf numFmtId="1" fontId="81" fillId="24" borderId="13" xfId="90" applyNumberFormat="1" applyFont="1" applyFill="1" applyBorder="1" applyAlignment="1">
      <alignment horizontal="right" vertical="center" wrapText="1" indent="1"/>
    </xf>
    <xf numFmtId="2" fontId="83" fillId="0" borderId="23" xfId="90" applyNumberFormat="1" applyFont="1" applyBorder="1" applyAlignment="1">
      <alignment vertical="center" wrapText="1"/>
    </xf>
    <xf numFmtId="2" fontId="83" fillId="0" borderId="25" xfId="90" applyNumberFormat="1" applyFont="1" applyBorder="1" applyAlignment="1">
      <alignment vertical="center" wrapText="1"/>
    </xf>
    <xf numFmtId="2" fontId="83" fillId="0" borderId="24" xfId="90" applyNumberFormat="1" applyFont="1" applyBorder="1" applyAlignment="1">
      <alignment vertical="center" wrapText="1"/>
    </xf>
    <xf numFmtId="0" fontId="4" fillId="0" borderId="0" xfId="90" applyFont="1" applyBorder="1" applyAlignment="1">
      <alignment vertical="center" wrapText="1"/>
    </xf>
    <xf numFmtId="49" fontId="4" fillId="0" borderId="13" xfId="90" applyNumberFormat="1" applyFont="1" applyBorder="1" applyAlignment="1">
      <alignment horizontal="left" vertical="center" wrapText="1" indent="1"/>
    </xf>
    <xf numFmtId="168" fontId="83" fillId="35" borderId="13" xfId="27" applyNumberFormat="1" applyFont="1" applyFill="1" applyBorder="1" applyAlignment="1">
      <alignment horizontal="right" vertical="center" wrapText="1" indent="1"/>
    </xf>
    <xf numFmtId="1" fontId="83" fillId="35" borderId="13" xfId="27" applyNumberFormat="1" applyFont="1" applyFill="1" applyBorder="1" applyAlignment="1">
      <alignment horizontal="right" vertical="center" wrapText="1" indent="1"/>
    </xf>
    <xf numFmtId="2" fontId="83" fillId="0" borderId="15" xfId="90" applyNumberFormat="1" applyFont="1" applyBorder="1" applyAlignment="1">
      <alignment vertical="center" wrapText="1"/>
    </xf>
    <xf numFmtId="2" fontId="83" fillId="0" borderId="13" xfId="90" applyNumberFormat="1" applyFont="1" applyBorder="1" applyAlignment="1">
      <alignment vertical="center" wrapText="1"/>
    </xf>
    <xf numFmtId="2" fontId="83" fillId="0" borderId="14" xfId="90" applyNumberFormat="1" applyFont="1" applyBorder="1" applyAlignment="1">
      <alignment vertical="center" wrapText="1"/>
    </xf>
    <xf numFmtId="168" fontId="83" fillId="37" borderId="13" xfId="27" applyNumberFormat="1" applyFont="1" applyFill="1" applyBorder="1" applyAlignment="1">
      <alignment horizontal="right" vertical="center" wrapText="1" indent="1"/>
    </xf>
    <xf numFmtId="1" fontId="83" fillId="37" borderId="13" xfId="27" applyNumberFormat="1" applyFont="1" applyFill="1" applyBorder="1" applyAlignment="1">
      <alignment horizontal="right" vertical="center" wrapText="1" indent="1"/>
    </xf>
    <xf numFmtId="0" fontId="87" fillId="0" borderId="15" xfId="90" applyFont="1" applyBorder="1" applyAlignment="1">
      <alignment horizontal="center" vertical="center" wrapText="1"/>
    </xf>
    <xf numFmtId="49" fontId="86" fillId="0" borderId="13" xfId="90" applyNumberFormat="1" applyFont="1" applyBorder="1" applyAlignment="1">
      <alignment horizontal="left" vertical="center" wrapText="1" indent="1"/>
    </xf>
    <xf numFmtId="0" fontId="132" fillId="0" borderId="0" xfId="90" applyFont="1"/>
    <xf numFmtId="0" fontId="87" fillId="37" borderId="15" xfId="90" applyFont="1" applyFill="1" applyBorder="1" applyAlignment="1">
      <alignment horizontal="center" vertical="center" wrapText="1"/>
    </xf>
    <xf numFmtId="49" fontId="87" fillId="37" borderId="13" xfId="90" applyNumberFormat="1" applyFont="1" applyFill="1" applyBorder="1" applyAlignment="1">
      <alignment horizontal="left" vertical="center" wrapText="1" indent="1"/>
    </xf>
    <xf numFmtId="2" fontId="83" fillId="37" borderId="15" xfId="90" applyNumberFormat="1" applyFont="1" applyFill="1" applyBorder="1" applyAlignment="1">
      <alignment vertical="center" wrapText="1"/>
    </xf>
    <xf numFmtId="2" fontId="83" fillId="37" borderId="13" xfId="90" applyNumberFormat="1" applyFont="1" applyFill="1" applyBorder="1" applyAlignment="1">
      <alignment vertical="center" wrapText="1"/>
    </xf>
    <xf numFmtId="2" fontId="83" fillId="37" borderId="14" xfId="90" applyNumberFormat="1" applyFont="1" applyFill="1" applyBorder="1" applyAlignment="1">
      <alignment vertical="center" wrapText="1"/>
    </xf>
    <xf numFmtId="0" fontId="87" fillId="37" borderId="0" xfId="90" applyFont="1" applyFill="1" applyAlignment="1">
      <alignment vertical="center" wrapText="1"/>
    </xf>
    <xf numFmtId="0" fontId="132" fillId="37" borderId="0" xfId="90" applyFont="1" applyFill="1"/>
    <xf numFmtId="49" fontId="87" fillId="0" borderId="13" xfId="90" applyNumberFormat="1" applyFont="1" applyBorder="1" applyAlignment="1">
      <alignment horizontal="left" vertical="center" wrapText="1" indent="1"/>
    </xf>
    <xf numFmtId="1" fontId="81" fillId="24" borderId="20" xfId="90" applyNumberFormat="1" applyFont="1" applyFill="1" applyBorder="1" applyAlignment="1">
      <alignment horizontal="right" vertical="center" wrapText="1" indent="1"/>
    </xf>
    <xf numFmtId="1" fontId="81" fillId="24" borderId="62" xfId="90" applyNumberFormat="1" applyFont="1" applyFill="1" applyBorder="1" applyAlignment="1">
      <alignment horizontal="right" vertical="center" wrapText="1" indent="1"/>
    </xf>
    <xf numFmtId="2" fontId="83" fillId="0" borderId="62" xfId="90" applyNumberFormat="1" applyFont="1" applyBorder="1" applyAlignment="1">
      <alignment horizontal="center" vertical="center" wrapText="1"/>
    </xf>
    <xf numFmtId="2" fontId="83" fillId="0" borderId="13" xfId="90" applyNumberFormat="1" applyFont="1" applyBorder="1" applyAlignment="1">
      <alignment horizontal="center" vertical="center" wrapText="1"/>
    </xf>
    <xf numFmtId="2" fontId="83" fillId="0" borderId="38" xfId="90" applyNumberFormat="1" applyFont="1" applyBorder="1" applyAlignment="1">
      <alignment horizontal="center" vertical="center" wrapText="1"/>
    </xf>
    <xf numFmtId="49" fontId="4" fillId="0" borderId="13" xfId="90" applyNumberFormat="1" applyFont="1" applyFill="1" applyBorder="1" applyAlignment="1">
      <alignment horizontal="left" vertical="center" wrapText="1" indent="1"/>
    </xf>
    <xf numFmtId="1" fontId="81" fillId="37" borderId="20" xfId="90" applyNumberFormat="1" applyFont="1" applyFill="1" applyBorder="1" applyAlignment="1">
      <alignment horizontal="right" vertical="center" wrapText="1" indent="1"/>
    </xf>
    <xf numFmtId="2" fontId="83" fillId="0" borderId="62" xfId="90" applyNumberFormat="1" applyFont="1" applyBorder="1" applyAlignment="1">
      <alignment vertical="center" wrapText="1"/>
    </xf>
    <xf numFmtId="2" fontId="83" fillId="0" borderId="38" xfId="90" applyNumberFormat="1" applyFont="1" applyBorder="1" applyAlignment="1">
      <alignment vertical="center" wrapText="1"/>
    </xf>
    <xf numFmtId="0" fontId="4" fillId="0" borderId="16" xfId="90" applyFont="1" applyBorder="1" applyAlignment="1">
      <alignment horizontal="center" vertical="center" wrapText="1"/>
    </xf>
    <xf numFmtId="49" fontId="3" fillId="0" borderId="17" xfId="90" applyNumberFormat="1" applyFont="1" applyBorder="1" applyAlignment="1">
      <alignment horizontal="left" vertical="center" wrapText="1" indent="1"/>
    </xf>
    <xf numFmtId="2" fontId="83" fillId="0" borderId="16" xfId="90" applyNumberFormat="1" applyFont="1" applyBorder="1" applyAlignment="1">
      <alignment vertical="center" wrapText="1"/>
    </xf>
    <xf numFmtId="2" fontId="83" fillId="0" borderId="17" xfId="90" applyNumberFormat="1" applyFont="1" applyBorder="1" applyAlignment="1">
      <alignment vertical="center" wrapText="1"/>
    </xf>
    <xf numFmtId="2" fontId="83" fillId="0" borderId="18" xfId="90" applyNumberFormat="1" applyFont="1" applyBorder="1" applyAlignment="1">
      <alignment vertical="center" wrapText="1"/>
    </xf>
    <xf numFmtId="0" fontId="4" fillId="0" borderId="0" xfId="90" applyFont="1" applyAlignment="1">
      <alignment horizontal="left" vertical="center" wrapText="1"/>
    </xf>
    <xf numFmtId="49" fontId="4" fillId="0" borderId="0" xfId="90" applyNumberFormat="1" applyFont="1" applyBorder="1" applyAlignment="1">
      <alignment vertical="center" wrapText="1"/>
    </xf>
    <xf numFmtId="0" fontId="81" fillId="0" borderId="63" xfId="90" applyFont="1" applyBorder="1" applyAlignment="1">
      <alignment horizontal="left" vertical="center"/>
    </xf>
    <xf numFmtId="0" fontId="4" fillId="0" borderId="58" xfId="90" applyFont="1" applyBorder="1" applyAlignment="1">
      <alignment horizontal="left" vertical="center" wrapText="1"/>
    </xf>
    <xf numFmtId="0" fontId="4" fillId="0" borderId="59" xfId="90" applyFont="1" applyBorder="1" applyAlignment="1">
      <alignment horizontal="left" vertical="center" wrapText="1"/>
    </xf>
    <xf numFmtId="0" fontId="4" fillId="0" borderId="0" xfId="90" applyFont="1" applyAlignment="1">
      <alignment horizontal="center" vertical="center" wrapText="1"/>
    </xf>
    <xf numFmtId="0" fontId="117" fillId="0" borderId="0" xfId="90" applyFont="1" applyAlignment="1">
      <alignment vertical="center"/>
    </xf>
    <xf numFmtId="0" fontId="26" fillId="0" borderId="0" xfId="90" applyFont="1" applyAlignment="1">
      <alignment vertical="center" wrapText="1"/>
    </xf>
    <xf numFmtId="49" fontId="26" fillId="0" borderId="0" xfId="90" applyNumberFormat="1" applyFont="1" applyAlignment="1">
      <alignment horizontal="left" vertical="center" wrapText="1" indent="1"/>
    </xf>
    <xf numFmtId="49" fontId="4" fillId="0" borderId="0" xfId="90" applyNumberFormat="1" applyFont="1" applyAlignment="1">
      <alignment horizontal="left" vertical="center" wrapText="1" indent="1"/>
    </xf>
    <xf numFmtId="0" fontId="104" fillId="48" borderId="42" xfId="90" applyFont="1" applyFill="1" applyBorder="1" applyAlignment="1">
      <alignment horizontal="center" vertical="center" wrapText="1"/>
    </xf>
    <xf numFmtId="0" fontId="87" fillId="47" borderId="0" xfId="90" applyFont="1" applyFill="1" applyAlignment="1">
      <alignment vertical="center" wrapText="1"/>
    </xf>
    <xf numFmtId="0" fontId="8" fillId="0" borderId="13" xfId="90" applyFont="1" applyBorder="1" applyAlignment="1">
      <alignment horizontal="center" vertical="center" wrapText="1"/>
    </xf>
    <xf numFmtId="0" fontId="3" fillId="0" borderId="0" xfId="90" applyFont="1" applyAlignment="1">
      <alignment vertical="center" wrapText="1"/>
    </xf>
    <xf numFmtId="0" fontId="3" fillId="0" borderId="12" xfId="90" applyFont="1" applyBorder="1" applyAlignment="1">
      <alignment horizontal="center" vertical="center" wrapText="1"/>
    </xf>
    <xf numFmtId="0" fontId="104" fillId="48" borderId="57" xfId="90" applyFont="1" applyFill="1" applyBorder="1" applyAlignment="1">
      <alignment horizontal="center" vertical="center" wrapText="1"/>
    </xf>
    <xf numFmtId="0" fontId="86" fillId="0" borderId="0" xfId="90" applyFont="1" applyBorder="1" applyAlignment="1">
      <alignment vertical="center" wrapText="1"/>
    </xf>
    <xf numFmtId="168" fontId="8" fillId="24" borderId="13" xfId="90" applyNumberFormat="1" applyFont="1" applyFill="1" applyBorder="1" applyAlignment="1">
      <alignment horizontal="right" vertical="center" wrapText="1" indent="1"/>
    </xf>
    <xf numFmtId="1" fontId="8" fillId="24" borderId="13" xfId="90" applyNumberFormat="1" applyFont="1" applyFill="1" applyBorder="1" applyAlignment="1">
      <alignment horizontal="right" vertical="center" wrapText="1" indent="1"/>
    </xf>
    <xf numFmtId="1" fontId="8" fillId="24" borderId="20" xfId="90" applyNumberFormat="1" applyFont="1" applyFill="1" applyBorder="1" applyAlignment="1">
      <alignment horizontal="right" vertical="center" wrapText="1" indent="1"/>
    </xf>
    <xf numFmtId="1" fontId="8" fillId="24" borderId="62" xfId="90" applyNumberFormat="1" applyFont="1" applyFill="1" applyBorder="1" applyAlignment="1">
      <alignment horizontal="right" vertical="center" wrapText="1" indent="1"/>
    </xf>
    <xf numFmtId="1" fontId="104" fillId="48" borderId="43" xfId="90" applyNumberFormat="1" applyFont="1" applyFill="1" applyBorder="1" applyAlignment="1">
      <alignment horizontal="right" vertical="center" wrapText="1" indent="1"/>
    </xf>
    <xf numFmtId="2" fontId="87" fillId="0" borderId="23" xfId="90" applyNumberFormat="1" applyFont="1" applyBorder="1" applyAlignment="1">
      <alignment vertical="center" wrapText="1"/>
    </xf>
    <xf numFmtId="2" fontId="87" fillId="0" borderId="25" xfId="90" applyNumberFormat="1" applyFont="1" applyBorder="1" applyAlignment="1">
      <alignment vertical="center" wrapText="1"/>
    </xf>
    <xf numFmtId="2" fontId="87" fillId="0" borderId="24" xfId="90" applyNumberFormat="1" applyFont="1" applyBorder="1" applyAlignment="1">
      <alignment vertical="center" wrapText="1"/>
    </xf>
    <xf numFmtId="168" fontId="4" fillId="35" borderId="13" xfId="27" applyNumberFormat="1" applyFont="1" applyFill="1" applyBorder="1" applyAlignment="1">
      <alignment horizontal="right" vertical="center" wrapText="1" indent="1"/>
    </xf>
    <xf numFmtId="1" fontId="4" fillId="35" borderId="13" xfId="27" applyNumberFormat="1" applyFont="1" applyFill="1" applyBorder="1" applyAlignment="1">
      <alignment horizontal="right" vertical="center" wrapText="1" indent="1"/>
    </xf>
    <xf numFmtId="2" fontId="87" fillId="0" borderId="15" xfId="90" applyNumberFormat="1" applyFont="1" applyBorder="1" applyAlignment="1">
      <alignment vertical="center" wrapText="1"/>
    </xf>
    <xf numFmtId="2" fontId="87" fillId="0" borderId="13" xfId="90" applyNumberFormat="1" applyFont="1" applyBorder="1" applyAlignment="1">
      <alignment vertical="center" wrapText="1"/>
    </xf>
    <xf numFmtId="2" fontId="87" fillId="0" borderId="14" xfId="90" applyNumberFormat="1" applyFont="1" applyBorder="1" applyAlignment="1">
      <alignment vertical="center" wrapText="1"/>
    </xf>
    <xf numFmtId="168" fontId="4" fillId="37" borderId="13" xfId="27" applyNumberFormat="1" applyFont="1" applyFill="1" applyBorder="1" applyAlignment="1">
      <alignment horizontal="right" vertical="center" wrapText="1" indent="1"/>
    </xf>
    <xf numFmtId="168" fontId="8" fillId="37" borderId="13" xfId="90" applyNumberFormat="1" applyFont="1" applyFill="1" applyBorder="1" applyAlignment="1">
      <alignment horizontal="right" vertical="center" wrapText="1" indent="1"/>
    </xf>
    <xf numFmtId="1" fontId="4" fillId="37" borderId="13" xfId="27" applyNumberFormat="1" applyFont="1" applyFill="1" applyBorder="1" applyAlignment="1">
      <alignment horizontal="right" vertical="center" wrapText="1" indent="1"/>
    </xf>
    <xf numFmtId="1" fontId="8" fillId="37" borderId="20" xfId="90" applyNumberFormat="1" applyFont="1" applyFill="1" applyBorder="1" applyAlignment="1">
      <alignment horizontal="right" vertical="center" wrapText="1" indent="1"/>
    </xf>
    <xf numFmtId="2" fontId="87" fillId="0" borderId="62" xfId="90" applyNumberFormat="1" applyFont="1" applyBorder="1" applyAlignment="1">
      <alignment horizontal="center" vertical="center" wrapText="1"/>
    </xf>
    <xf numFmtId="2" fontId="87" fillId="0" borderId="13" xfId="90" applyNumberFormat="1" applyFont="1" applyBorder="1" applyAlignment="1">
      <alignment horizontal="center" vertical="center" wrapText="1"/>
    </xf>
    <xf numFmtId="2" fontId="87" fillId="0" borderId="38" xfId="90" applyNumberFormat="1" applyFont="1" applyBorder="1" applyAlignment="1">
      <alignment horizontal="center" vertical="center" wrapText="1"/>
    </xf>
    <xf numFmtId="2" fontId="87" fillId="0" borderId="62" xfId="90" applyNumberFormat="1" applyFont="1" applyBorder="1" applyAlignment="1">
      <alignment vertical="center" wrapText="1"/>
    </xf>
    <xf numFmtId="2" fontId="87" fillId="0" borderId="38" xfId="90" applyNumberFormat="1" applyFont="1" applyBorder="1" applyAlignment="1">
      <alignment vertical="center" wrapText="1"/>
    </xf>
    <xf numFmtId="168" fontId="8" fillId="24" borderId="17" xfId="90" applyNumberFormat="1" applyFont="1" applyFill="1" applyBorder="1" applyAlignment="1">
      <alignment horizontal="right" vertical="center" wrapText="1" indent="1"/>
    </xf>
    <xf numFmtId="1" fontId="8" fillId="24" borderId="17" xfId="90" applyNumberFormat="1" applyFont="1" applyFill="1" applyBorder="1" applyAlignment="1">
      <alignment horizontal="right" vertical="center" wrapText="1" indent="1"/>
    </xf>
    <xf numFmtId="1" fontId="8" fillId="24" borderId="28" xfId="90" applyNumberFormat="1" applyFont="1" applyFill="1" applyBorder="1" applyAlignment="1">
      <alignment horizontal="right" vertical="center" wrapText="1" indent="1"/>
    </xf>
    <xf numFmtId="1" fontId="104" fillId="48" borderId="56" xfId="90" applyNumberFormat="1" applyFont="1" applyFill="1" applyBorder="1" applyAlignment="1">
      <alignment horizontal="right" vertical="center" wrapText="1" indent="1"/>
    </xf>
    <xf numFmtId="2" fontId="87" fillId="0" borderId="16" xfId="90" applyNumberFormat="1" applyFont="1" applyBorder="1" applyAlignment="1">
      <alignment vertical="center" wrapText="1"/>
    </xf>
    <xf numFmtId="2" fontId="87" fillId="0" borderId="17" xfId="90" applyNumberFormat="1" applyFont="1" applyBorder="1" applyAlignment="1">
      <alignment vertical="center" wrapText="1"/>
    </xf>
    <xf numFmtId="2" fontId="87" fillId="0" borderId="18" xfId="90" applyNumberFormat="1" applyFont="1" applyBorder="1" applyAlignment="1">
      <alignment vertical="center" wrapText="1"/>
    </xf>
    <xf numFmtId="0" fontId="86" fillId="0" borderId="0" xfId="90" applyFont="1" applyAlignment="1">
      <alignment horizontal="center" vertical="center"/>
    </xf>
    <xf numFmtId="0" fontId="4" fillId="0" borderId="15" xfId="91" applyFont="1" applyBorder="1" applyAlignment="1">
      <alignment horizontal="center" vertical="center" wrapText="1"/>
    </xf>
    <xf numFmtId="0" fontId="4" fillId="0" borderId="13" xfId="91" applyFont="1" applyFill="1" applyBorder="1" applyAlignment="1">
      <alignment horizontal="center" vertical="center" wrapText="1"/>
    </xf>
    <xf numFmtId="0" fontId="4" fillId="0" borderId="16" xfId="91" applyFont="1" applyBorder="1" applyAlignment="1">
      <alignment horizontal="center" vertical="center" wrapText="1"/>
    </xf>
    <xf numFmtId="3" fontId="8" fillId="35" borderId="13" xfId="91" applyNumberFormat="1" applyFont="1" applyFill="1" applyBorder="1" applyAlignment="1">
      <alignment horizontal="right" vertical="center" wrapText="1" indent="1"/>
    </xf>
    <xf numFmtId="3" fontId="4" fillId="0" borderId="0" xfId="0" applyNumberFormat="1" applyFont="1" applyAlignment="1">
      <alignment vertical="center" wrapText="1"/>
    </xf>
    <xf numFmtId="166" fontId="4" fillId="0" borderId="0" xfId="0" applyNumberFormat="1" applyFont="1" applyFill="1" applyBorder="1"/>
    <xf numFmtId="166" fontId="26" fillId="0" borderId="0" xfId="0" applyNumberFormat="1" applyFont="1" applyFill="1" applyBorder="1" applyAlignment="1">
      <alignment vertical="center"/>
    </xf>
    <xf numFmtId="3" fontId="9" fillId="0" borderId="0" xfId="0" applyNumberFormat="1" applyFont="1" applyAlignment="1">
      <alignment vertical="center" wrapText="1"/>
    </xf>
    <xf numFmtId="3" fontId="82" fillId="0" borderId="0" xfId="45" applyNumberFormat="1" applyFont="1" applyBorder="1" applyAlignment="1">
      <alignment vertical="center" wrapText="1"/>
    </xf>
    <xf numFmtId="3" fontId="0" fillId="0" borderId="0" xfId="0" applyNumberFormat="1"/>
    <xf numFmtId="3" fontId="9" fillId="0" borderId="0" xfId="44" applyNumberFormat="1" applyFont="1" applyAlignment="1">
      <alignment vertical="center" wrapText="1"/>
    </xf>
    <xf numFmtId="0" fontId="3" fillId="0" borderId="13" xfId="90" applyFont="1" applyBorder="1" applyAlignment="1">
      <alignment horizontal="center" vertical="center" wrapText="1"/>
    </xf>
    <xf numFmtId="3" fontId="4" fillId="0" borderId="0" xfId="0" applyNumberFormat="1" applyFont="1"/>
    <xf numFmtId="3" fontId="84" fillId="0" borderId="0" xfId="0" applyNumberFormat="1" applyFont="1"/>
    <xf numFmtId="0" fontId="4" fillId="0" borderId="13" xfId="92" applyFont="1" applyBorder="1" applyAlignment="1">
      <alignment horizontal="left" vertical="top" wrapText="1" indent="1"/>
    </xf>
    <xf numFmtId="0" fontId="3" fillId="0" borderId="14" xfId="91" applyFont="1" applyBorder="1" applyAlignment="1">
      <alignment horizontal="center" vertical="center" wrapText="1"/>
    </xf>
    <xf numFmtId="165" fontId="4" fillId="0" borderId="13" xfId="27" applyFont="1" applyBorder="1" applyAlignment="1">
      <alignment horizontal="left" vertical="top" wrapText="1" indent="1"/>
    </xf>
    <xf numFmtId="165" fontId="4" fillId="0" borderId="0" xfId="27" applyFont="1"/>
    <xf numFmtId="3" fontId="8" fillId="52" borderId="13" xfId="0" applyNumberFormat="1" applyFont="1" applyFill="1" applyBorder="1" applyAlignment="1">
      <alignment horizontal="right" vertical="center" wrapText="1" indent="1"/>
    </xf>
    <xf numFmtId="165" fontId="8" fillId="52" borderId="13" xfId="27" applyFont="1" applyFill="1" applyBorder="1" applyAlignment="1">
      <alignment horizontal="right" vertical="center" wrapText="1" indent="1"/>
    </xf>
    <xf numFmtId="0" fontId="126" fillId="0" borderId="0" xfId="91" applyFont="1" applyAlignment="1">
      <alignment horizontal="left" vertical="center"/>
    </xf>
    <xf numFmtId="3" fontId="4" fillId="0" borderId="0" xfId="90" applyNumberFormat="1" applyFont="1"/>
    <xf numFmtId="3" fontId="69" fillId="0" borderId="0" xfId="90" applyNumberFormat="1" applyFont="1"/>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84" fillId="0" borderId="15" xfId="90" applyFont="1" applyBorder="1" applyAlignment="1">
      <alignment horizontal="center" vertical="center"/>
    </xf>
    <xf numFmtId="49" fontId="84" fillId="0" borderId="13" xfId="90" applyNumberFormat="1" applyFont="1" applyFill="1" applyBorder="1" applyAlignment="1">
      <alignment horizontal="left" vertical="top" wrapText="1" indent="1"/>
    </xf>
    <xf numFmtId="3" fontId="84" fillId="24" borderId="13" xfId="90" applyNumberFormat="1" applyFont="1" applyFill="1" applyBorder="1" applyAlignment="1">
      <alignment horizontal="right" vertical="center" wrapText="1" indent="1"/>
    </xf>
    <xf numFmtId="3" fontId="84" fillId="24" borderId="14" xfId="90" applyNumberFormat="1" applyFont="1" applyFill="1" applyBorder="1" applyAlignment="1">
      <alignment horizontal="right" vertical="center" wrapText="1" indent="1"/>
    </xf>
    <xf numFmtId="0" fontId="4" fillId="0" borderId="0" xfId="91" applyFont="1" applyAlignment="1">
      <alignment horizontal="center" vertical="center" wrapText="1"/>
    </xf>
    <xf numFmtId="0" fontId="4" fillId="0" borderId="0" xfId="91" applyFont="1" applyAlignment="1">
      <alignment vertical="center" wrapText="1"/>
    </xf>
    <xf numFmtId="0" fontId="3" fillId="0" borderId="20" xfId="91" applyFont="1" applyBorder="1" applyAlignment="1">
      <alignment horizontal="center" vertical="center" wrapText="1"/>
    </xf>
    <xf numFmtId="0" fontId="3" fillId="0" borderId="22" xfId="91" applyFont="1" applyBorder="1" applyAlignment="1">
      <alignment vertical="center" wrapText="1"/>
    </xf>
    <xf numFmtId="0" fontId="8" fillId="0" borderId="13" xfId="91" applyFont="1" applyBorder="1" applyAlignment="1">
      <alignment horizontal="left" vertical="center" wrapText="1"/>
    </xf>
    <xf numFmtId="0" fontId="9" fillId="0" borderId="13" xfId="91" applyFont="1" applyFill="1" applyBorder="1" applyAlignment="1">
      <alignment horizontal="center" vertical="center" wrapText="1"/>
    </xf>
    <xf numFmtId="0" fontId="4" fillId="0" borderId="14" xfId="91" applyFont="1" applyBorder="1" applyAlignment="1">
      <alignment horizontal="center" vertical="center" wrapText="1"/>
    </xf>
    <xf numFmtId="0" fontId="8" fillId="0" borderId="13" xfId="91" applyFont="1" applyFill="1" applyBorder="1" applyAlignment="1">
      <alignment horizontal="left" vertical="center" wrapText="1" indent="1"/>
    </xf>
    <xf numFmtId="3" fontId="8" fillId="35" borderId="20" xfId="91" applyNumberFormat="1" applyFont="1" applyFill="1" applyBorder="1" applyAlignment="1">
      <alignment horizontal="right" vertical="center" wrapText="1" indent="1"/>
    </xf>
    <xf numFmtId="3" fontId="9" fillId="0" borderId="13" xfId="91" applyNumberFormat="1" applyFont="1" applyBorder="1" applyAlignment="1">
      <alignment horizontal="center" vertical="center" wrapText="1"/>
    </xf>
    <xf numFmtId="3" fontId="9" fillId="0" borderId="14" xfId="91" applyNumberFormat="1" applyFont="1" applyBorder="1" applyAlignment="1">
      <alignment horizontal="center" vertical="center" wrapText="1"/>
    </xf>
    <xf numFmtId="3" fontId="8" fillId="35" borderId="14" xfId="91" applyNumberFormat="1" applyFont="1" applyFill="1" applyBorder="1" applyAlignment="1">
      <alignment horizontal="right" vertical="center" wrapText="1" indent="1"/>
    </xf>
    <xf numFmtId="0" fontId="8" fillId="0" borderId="13" xfId="91" applyFont="1" applyBorder="1" applyAlignment="1">
      <alignment horizontal="left" vertical="center" wrapText="1" indent="1"/>
    </xf>
    <xf numFmtId="3" fontId="8" fillId="24" borderId="27" xfId="91" applyNumberFormat="1" applyFont="1" applyFill="1" applyBorder="1" applyAlignment="1">
      <alignment horizontal="right" vertical="center" wrapText="1" indent="1"/>
    </xf>
    <xf numFmtId="3" fontId="8" fillId="35" borderId="27" xfId="91" applyNumberFormat="1" applyFont="1" applyFill="1" applyBorder="1" applyAlignment="1">
      <alignment horizontal="right" vertical="center" wrapText="1" indent="1"/>
    </xf>
    <xf numFmtId="3" fontId="8" fillId="24" borderId="20" xfId="91" applyNumberFormat="1" applyFont="1" applyFill="1" applyBorder="1" applyAlignment="1">
      <alignment horizontal="right" vertical="center" wrapText="1" indent="1"/>
    </xf>
    <xf numFmtId="0" fontId="8" fillId="0" borderId="17" xfId="91" applyFont="1" applyBorder="1" applyAlignment="1">
      <alignment horizontal="left" vertical="center" wrapText="1" indent="1"/>
    </xf>
    <xf numFmtId="3" fontId="8" fillId="24" borderId="28" xfId="91" applyNumberFormat="1" applyFont="1" applyFill="1" applyBorder="1" applyAlignment="1">
      <alignment horizontal="right" vertical="center" wrapText="1" indent="1"/>
    </xf>
    <xf numFmtId="3" fontId="9" fillId="0" borderId="17" xfId="91" applyNumberFormat="1" applyFont="1" applyBorder="1" applyAlignment="1">
      <alignment horizontal="center" vertical="center" wrapText="1"/>
    </xf>
    <xf numFmtId="3" fontId="9" fillId="0" borderId="18" xfId="91" applyNumberFormat="1" applyFont="1" applyBorder="1" applyAlignment="1">
      <alignment horizontal="center" vertical="center" wrapText="1"/>
    </xf>
    <xf numFmtId="49" fontId="4" fillId="0" borderId="0" xfId="91" applyNumberFormat="1" applyFont="1" applyBorder="1" applyAlignment="1">
      <alignment vertical="center" wrapText="1"/>
    </xf>
    <xf numFmtId="49" fontId="4" fillId="0" borderId="0" xfId="91" applyNumberFormat="1" applyFont="1" applyAlignment="1">
      <alignment vertical="center" wrapText="1"/>
    </xf>
    <xf numFmtId="3" fontId="4" fillId="0" borderId="0" xfId="91" applyNumberFormat="1" applyFont="1" applyAlignment="1">
      <alignment vertical="center" wrapText="1"/>
    </xf>
    <xf numFmtId="3" fontId="0" fillId="0" borderId="0" xfId="0" applyNumberFormat="1" applyBorder="1"/>
    <xf numFmtId="4" fontId="4" fillId="0" borderId="0" xfId="0" applyNumberFormat="1" applyFont="1" applyAlignment="1">
      <alignment vertical="center" wrapText="1"/>
    </xf>
    <xf numFmtId="4" fontId="0" fillId="0" borderId="0" xfId="0" applyNumberFormat="1" applyBorder="1"/>
    <xf numFmtId="0" fontId="70" fillId="0" borderId="0" xfId="0" applyFont="1" applyBorder="1"/>
    <xf numFmtId="0" fontId="2" fillId="0" borderId="0" xfId="0" applyFont="1" applyBorder="1"/>
    <xf numFmtId="4" fontId="4" fillId="0" borderId="0" xfId="40" applyNumberFormat="1" applyFont="1" applyAlignment="1">
      <alignment horizontal="center"/>
    </xf>
    <xf numFmtId="4" fontId="4" fillId="0" borderId="0" xfId="40" applyNumberFormat="1" applyFont="1"/>
    <xf numFmtId="3" fontId="31" fillId="0" borderId="0" xfId="0" applyNumberFormat="1" applyFont="1" applyBorder="1" applyAlignment="1">
      <alignment horizontal="left" vertical="center"/>
    </xf>
    <xf numFmtId="4" fontId="4" fillId="0" borderId="0" xfId="0" applyNumberFormat="1" applyFont="1" applyAlignment="1">
      <alignment vertical="top" wrapText="1"/>
    </xf>
    <xf numFmtId="4" fontId="4" fillId="0" borderId="0" xfId="0" applyNumberFormat="1" applyFont="1"/>
    <xf numFmtId="3" fontId="4" fillId="0" borderId="0" xfId="40" applyNumberFormat="1" applyFont="1"/>
    <xf numFmtId="4" fontId="9" fillId="0" borderId="0" xfId="0" applyNumberFormat="1" applyFont="1" applyAlignment="1">
      <alignment vertical="center" wrapText="1"/>
    </xf>
    <xf numFmtId="0" fontId="9" fillId="35" borderId="14" xfId="0" applyFont="1" applyFill="1" applyBorder="1" applyAlignment="1">
      <alignment horizontal="left" vertical="distributed" wrapText="1" indent="1"/>
    </xf>
    <xf numFmtId="1" fontId="0" fillId="0" borderId="0" xfId="0" applyNumberFormat="1"/>
    <xf numFmtId="0" fontId="134" fillId="0" borderId="0" xfId="91" applyFont="1" applyBorder="1" applyAlignment="1">
      <alignment horizontal="center" vertical="center" wrapText="1"/>
    </xf>
    <xf numFmtId="0" fontId="9" fillId="0" borderId="0" xfId="91" applyFont="1" applyBorder="1" applyAlignment="1">
      <alignment horizontal="left" vertical="center" wrapText="1"/>
    </xf>
    <xf numFmtId="0" fontId="9" fillId="0" borderId="0" xfId="91" applyFont="1" applyAlignment="1">
      <alignment vertical="center" wrapText="1"/>
    </xf>
    <xf numFmtId="0" fontId="134" fillId="0" borderId="0" xfId="0" applyFont="1" applyBorder="1" applyAlignment="1">
      <alignment horizontal="center" vertical="center" wrapText="1"/>
    </xf>
    <xf numFmtId="0" fontId="9" fillId="0" borderId="0" xfId="0" applyFont="1" applyBorder="1" applyAlignment="1">
      <alignment horizontal="left" vertical="center" wrapText="1"/>
    </xf>
    <xf numFmtId="3" fontId="2" fillId="0" borderId="0" xfId="0" applyNumberFormat="1" applyFont="1" applyBorder="1"/>
    <xf numFmtId="166" fontId="69" fillId="42" borderId="13" xfId="0" applyNumberFormat="1" applyFont="1" applyFill="1" applyBorder="1" applyAlignment="1">
      <alignment vertical="center" wrapText="1"/>
    </xf>
    <xf numFmtId="3" fontId="26" fillId="0" borderId="0" xfId="0" applyNumberFormat="1" applyFont="1" applyFill="1" applyBorder="1" applyAlignment="1">
      <alignment vertical="center"/>
    </xf>
    <xf numFmtId="166" fontId="123" fillId="0" borderId="0" xfId="0" applyNumberFormat="1" applyFont="1" applyFill="1" applyBorder="1" applyAlignment="1">
      <alignment vertical="center"/>
    </xf>
    <xf numFmtId="4" fontId="82" fillId="0" borderId="0" xfId="0" applyNumberFormat="1" applyFont="1" applyAlignment="1">
      <alignment vertical="center" wrapText="1"/>
    </xf>
    <xf numFmtId="0" fontId="3" fillId="0" borderId="15"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84" fillId="0" borderId="0" xfId="90" applyFont="1" applyAlignment="1">
      <alignment horizontal="center" vertical="center" wrapText="1"/>
    </xf>
    <xf numFmtId="3" fontId="86" fillId="24" borderId="14" xfId="0" applyNumberFormat="1" applyFont="1" applyFill="1" applyBorder="1" applyAlignment="1">
      <alignment horizontal="right" vertical="center" wrapText="1" indent="1"/>
    </xf>
    <xf numFmtId="3" fontId="91" fillId="0" borderId="0" xfId="0" applyNumberFormat="1" applyFont="1" applyFill="1" applyAlignment="1">
      <alignment horizontal="left" vertical="center" wrapText="1"/>
    </xf>
    <xf numFmtId="3" fontId="126" fillId="0" borderId="0" xfId="0" applyNumberFormat="1" applyFont="1"/>
    <xf numFmtId="3" fontId="84" fillId="0" borderId="0" xfId="0" applyNumberFormat="1" applyFont="1" applyBorder="1" applyAlignment="1">
      <alignment horizontal="left" vertical="center" wrapText="1" indent="1"/>
    </xf>
    <xf numFmtId="165" fontId="9" fillId="0" borderId="0" xfId="27" applyFont="1" applyAlignment="1">
      <alignment vertical="center" wrapText="1"/>
    </xf>
    <xf numFmtId="164" fontId="9" fillId="0" borderId="0" xfId="0" applyNumberFormat="1" applyFont="1" applyAlignment="1">
      <alignment vertical="center" wrapText="1"/>
    </xf>
    <xf numFmtId="1" fontId="125" fillId="0" borderId="0" xfId="90" applyNumberFormat="1" applyFont="1"/>
    <xf numFmtId="4" fontId="4" fillId="0" borderId="0" xfId="90" applyNumberFormat="1" applyFont="1"/>
    <xf numFmtId="4" fontId="84" fillId="0" borderId="0" xfId="90" applyNumberFormat="1" applyFont="1"/>
    <xf numFmtId="4" fontId="135" fillId="0" borderId="0" xfId="90" applyNumberFormat="1" applyFont="1"/>
    <xf numFmtId="167" fontId="135" fillId="38" borderId="0" xfId="90" applyNumberFormat="1" applyFont="1" applyFill="1"/>
    <xf numFmtId="0" fontId="135" fillId="0" borderId="0" xfId="90" applyFont="1"/>
    <xf numFmtId="166" fontId="108" fillId="39" borderId="13" xfId="0" applyNumberFormat="1" applyFont="1" applyFill="1" applyBorder="1" applyAlignment="1">
      <alignment vertical="center" wrapText="1"/>
    </xf>
    <xf numFmtId="4" fontId="4" fillId="35" borderId="13" xfId="90" applyNumberFormat="1" applyFont="1" applyFill="1" applyBorder="1" applyAlignment="1">
      <alignment horizontal="right" vertical="center" wrapText="1" indent="1"/>
    </xf>
    <xf numFmtId="4" fontId="8" fillId="24" borderId="13" xfId="90" applyNumberFormat="1" applyFont="1" applyFill="1" applyBorder="1" applyAlignment="1">
      <alignment horizontal="right" vertical="center" wrapText="1" indent="1"/>
    </xf>
    <xf numFmtId="4" fontId="8" fillId="35" borderId="13" xfId="90" applyNumberFormat="1" applyFont="1" applyFill="1" applyBorder="1" applyAlignment="1">
      <alignment horizontal="right" vertical="center" wrapText="1" indent="1"/>
    </xf>
    <xf numFmtId="4" fontId="4" fillId="35" borderId="13" xfId="90" applyNumberFormat="1" applyFont="1" applyFill="1" applyBorder="1" applyAlignment="1">
      <alignment horizontal="right" vertical="center" wrapText="1"/>
    </xf>
    <xf numFmtId="4" fontId="84" fillId="35" borderId="13" xfId="90" applyNumberFormat="1" applyFont="1" applyFill="1" applyBorder="1" applyAlignment="1">
      <alignment horizontal="right" vertical="center" wrapText="1" indent="1"/>
    </xf>
    <xf numFmtId="165" fontId="8" fillId="24" borderId="13" xfId="27" applyFont="1" applyFill="1" applyBorder="1" applyAlignment="1">
      <alignment horizontal="right" vertical="center" wrapText="1" indent="1"/>
    </xf>
    <xf numFmtId="4" fontId="8" fillId="24" borderId="17" xfId="90" applyNumberFormat="1" applyFont="1" applyFill="1" applyBorder="1" applyAlignment="1">
      <alignment horizontal="right" vertical="center" wrapText="1" indent="1"/>
    </xf>
    <xf numFmtId="4" fontId="127" fillId="24" borderId="17" xfId="90" applyNumberFormat="1" applyFont="1" applyFill="1" applyBorder="1" applyAlignment="1">
      <alignment horizontal="right" vertical="center" wrapText="1" indent="1"/>
    </xf>
    <xf numFmtId="165" fontId="108" fillId="0" borderId="0" xfId="27" applyFont="1"/>
    <xf numFmtId="4" fontId="8" fillId="42" borderId="13" xfId="90" applyNumberFormat="1" applyFont="1" applyFill="1" applyBorder="1" applyAlignment="1">
      <alignment horizontal="right" vertical="center" wrapText="1" indent="1"/>
    </xf>
    <xf numFmtId="4" fontId="4" fillId="52" borderId="13" xfId="90" applyNumberFormat="1" applyFont="1" applyFill="1" applyBorder="1" applyAlignment="1">
      <alignment horizontal="right" vertical="center" wrapText="1" indent="1"/>
    </xf>
    <xf numFmtId="0" fontId="2" fillId="0" borderId="0" xfId="91"/>
    <xf numFmtId="0" fontId="3" fillId="0" borderId="13" xfId="91" applyFont="1" applyBorder="1" applyAlignment="1">
      <alignment horizontal="center" vertical="center" wrapText="1"/>
    </xf>
    <xf numFmtId="0" fontId="3" fillId="0" borderId="14" xfId="91" applyFont="1" applyBorder="1" applyAlignment="1">
      <alignment horizontal="center" vertical="center" wrapText="1"/>
    </xf>
    <xf numFmtId="0" fontId="3" fillId="0" borderId="15" xfId="91" applyFont="1" applyBorder="1" applyAlignment="1">
      <alignment horizontal="center" vertical="center" wrapText="1"/>
    </xf>
    <xf numFmtId="49" fontId="3" fillId="0" borderId="13" xfId="91" applyNumberFormat="1" applyFont="1" applyBorder="1" applyAlignment="1">
      <alignment horizontal="center" vertical="center" wrapText="1"/>
    </xf>
    <xf numFmtId="3" fontId="4" fillId="0" borderId="13" xfId="91" applyNumberFormat="1" applyFont="1" applyFill="1" applyBorder="1" applyAlignment="1">
      <alignment horizontal="center" vertical="center" wrapText="1"/>
    </xf>
    <xf numFmtId="3" fontId="4" fillId="0" borderId="14" xfId="91" applyNumberFormat="1" applyFont="1" applyFill="1" applyBorder="1" applyAlignment="1">
      <alignment horizontal="center" vertical="center" wrapText="1"/>
    </xf>
    <xf numFmtId="0" fontId="4" fillId="0" borderId="15" xfId="96" applyFont="1" applyBorder="1" applyAlignment="1">
      <alignment horizontal="center" vertical="center" wrapText="1"/>
    </xf>
    <xf numFmtId="49" fontId="81" fillId="0" borderId="13" xfId="96" applyNumberFormat="1" applyFont="1" applyBorder="1" applyAlignment="1">
      <alignment horizontal="left" vertical="center" wrapText="1" indent="1"/>
    </xf>
    <xf numFmtId="3" fontId="8" fillId="24" borderId="13" xfId="96" applyNumberFormat="1" applyFont="1" applyFill="1" applyBorder="1" applyAlignment="1">
      <alignment horizontal="right" vertical="center" wrapText="1" indent="1"/>
    </xf>
    <xf numFmtId="3" fontId="8" fillId="24" borderId="14" xfId="96" applyNumberFormat="1" applyFont="1" applyFill="1" applyBorder="1" applyAlignment="1">
      <alignment horizontal="right" vertical="center" wrapText="1" indent="1"/>
    </xf>
    <xf numFmtId="49" fontId="83" fillId="0" borderId="13" xfId="96" applyNumberFormat="1" applyFont="1" applyBorder="1" applyAlignment="1">
      <alignment horizontal="left" vertical="center" wrapText="1" indent="1"/>
    </xf>
    <xf numFmtId="3" fontId="4" fillId="35" borderId="13" xfId="96" applyNumberFormat="1" applyFont="1" applyFill="1" applyBorder="1" applyAlignment="1">
      <alignment horizontal="right" vertical="center" wrapText="1" indent="1"/>
    </xf>
    <xf numFmtId="3" fontId="4" fillId="35" borderId="13" xfId="96" applyNumberFormat="1" applyFont="1" applyFill="1" applyBorder="1" applyAlignment="1">
      <alignment horizontal="center" vertical="center" wrapText="1"/>
    </xf>
    <xf numFmtId="3" fontId="8" fillId="51" borderId="13" xfId="96" applyNumberFormat="1" applyFont="1" applyFill="1" applyBorder="1" applyAlignment="1">
      <alignment horizontal="right" vertical="center" wrapText="1" indent="1"/>
    </xf>
    <xf numFmtId="3" fontId="8" fillId="51" borderId="14" xfId="96" applyNumberFormat="1" applyFont="1" applyFill="1" applyBorder="1" applyAlignment="1">
      <alignment horizontal="center" vertical="center" wrapText="1"/>
    </xf>
    <xf numFmtId="3" fontId="8" fillId="51" borderId="13" xfId="96" applyNumberFormat="1" applyFont="1" applyFill="1" applyBorder="1" applyAlignment="1">
      <alignment horizontal="center" vertical="center" wrapText="1"/>
    </xf>
    <xf numFmtId="3" fontId="8" fillId="51" borderId="14" xfId="96" applyNumberFormat="1" applyFont="1" applyFill="1" applyBorder="1" applyAlignment="1">
      <alignment horizontal="right" vertical="center" wrapText="1" indent="1"/>
    </xf>
    <xf numFmtId="49" fontId="8" fillId="0" borderId="13" xfId="96" applyNumberFormat="1" applyFont="1" applyBorder="1" applyAlignment="1">
      <alignment horizontal="left" vertical="center" wrapText="1" indent="1"/>
    </xf>
    <xf numFmtId="0" fontId="4" fillId="0" borderId="19" xfId="96" applyFont="1" applyBorder="1" applyAlignment="1">
      <alignment horizontal="left" vertical="top" wrapText="1" indent="1"/>
    </xf>
    <xf numFmtId="3" fontId="8" fillId="24" borderId="20" xfId="96" applyNumberFormat="1" applyFont="1" applyFill="1" applyBorder="1" applyAlignment="1">
      <alignment horizontal="right" vertical="center" wrapText="1" indent="1"/>
    </xf>
    <xf numFmtId="3" fontId="4" fillId="35" borderId="19" xfId="96" applyNumberFormat="1" applyFont="1" applyFill="1" applyBorder="1" applyAlignment="1">
      <alignment horizontal="right" vertical="center" wrapText="1" indent="1"/>
    </xf>
    <xf numFmtId="3" fontId="8" fillId="51" borderId="20" xfId="96" applyNumberFormat="1" applyFont="1" applyFill="1" applyBorder="1" applyAlignment="1">
      <alignment horizontal="center" vertical="center" wrapText="1"/>
    </xf>
    <xf numFmtId="3" fontId="8" fillId="51" borderId="20" xfId="96" applyNumberFormat="1" applyFont="1" applyFill="1" applyBorder="1" applyAlignment="1">
      <alignment horizontal="right" vertical="center" wrapText="1" indent="1"/>
    </xf>
    <xf numFmtId="0" fontId="8" fillId="0" borderId="19" xfId="96" applyFont="1" applyBorder="1" applyAlignment="1">
      <alignment horizontal="left" vertical="top" wrapText="1" indent="1"/>
    </xf>
    <xf numFmtId="0" fontId="4" fillId="0" borderId="21" xfId="96" applyFont="1" applyBorder="1" applyAlignment="1">
      <alignment horizontal="center" vertical="center" wrapText="1"/>
    </xf>
    <xf numFmtId="0" fontId="4" fillId="0" borderId="13" xfId="96" applyFont="1" applyBorder="1" applyAlignment="1">
      <alignment horizontal="left" vertical="top" wrapText="1" indent="1"/>
    </xf>
    <xf numFmtId="3" fontId="4" fillId="35" borderId="19" xfId="96" applyNumberFormat="1" applyFont="1" applyFill="1" applyBorder="1" applyAlignment="1">
      <alignment horizontal="center" vertical="center" wrapText="1"/>
    </xf>
    <xf numFmtId="3" fontId="4" fillId="35" borderId="26" xfId="96" applyNumberFormat="1" applyFont="1" applyFill="1" applyBorder="1" applyAlignment="1">
      <alignment horizontal="right" vertical="center" wrapText="1" indent="1"/>
    </xf>
    <xf numFmtId="0" fontId="4" fillId="0" borderId="16" xfId="96" applyFont="1" applyBorder="1" applyAlignment="1">
      <alignment horizontal="center" vertical="center" wrapText="1"/>
    </xf>
    <xf numFmtId="49" fontId="86" fillId="0" borderId="17" xfId="96" applyNumberFormat="1" applyFont="1" applyBorder="1" applyAlignment="1">
      <alignment horizontal="left" vertical="center" wrapText="1" indent="1"/>
    </xf>
    <xf numFmtId="3" fontId="3" fillId="24" borderId="17" xfId="96" applyNumberFormat="1" applyFont="1" applyFill="1" applyBorder="1" applyAlignment="1">
      <alignment horizontal="right" vertical="center" wrapText="1" indent="1"/>
    </xf>
    <xf numFmtId="3" fontId="3" fillId="24" borderId="18" xfId="96" applyNumberFormat="1" applyFont="1" applyFill="1" applyBorder="1" applyAlignment="1">
      <alignment horizontal="right" vertical="center" wrapText="1" indent="1"/>
    </xf>
    <xf numFmtId="0" fontId="84" fillId="0" borderId="0" xfId="91" applyFont="1" applyBorder="1" applyAlignment="1">
      <alignment horizontal="right" vertical="center" wrapText="1"/>
    </xf>
    <xf numFmtId="49" fontId="84" fillId="0" borderId="0" xfId="91" applyNumberFormat="1" applyFont="1" applyBorder="1" applyAlignment="1">
      <alignment vertical="center"/>
    </xf>
    <xf numFmtId="0" fontId="9" fillId="32" borderId="0" xfId="0" applyFont="1" applyFill="1" applyBorder="1" applyAlignment="1">
      <alignment vertical="center" wrapText="1"/>
    </xf>
    <xf numFmtId="0" fontId="9" fillId="0" borderId="52" xfId="0" applyFont="1" applyBorder="1" applyAlignment="1">
      <alignment wrapText="1"/>
    </xf>
    <xf numFmtId="0" fontId="9" fillId="0" borderId="27" xfId="0" applyFont="1" applyBorder="1" applyAlignment="1">
      <alignment wrapText="1"/>
    </xf>
    <xf numFmtId="0" fontId="9" fillId="0" borderId="0" xfId="0" applyFont="1" applyBorder="1" applyAlignment="1">
      <alignment horizontal="left" wrapText="1"/>
    </xf>
    <xf numFmtId="0" fontId="9" fillId="0" borderId="49" xfId="0" applyFont="1" applyBorder="1" applyAlignment="1">
      <alignment horizontal="left" wrapText="1"/>
    </xf>
    <xf numFmtId="0" fontId="9" fillId="0" borderId="52" xfId="0" applyFont="1" applyBorder="1" applyAlignment="1">
      <alignment horizontal="left" wrapText="1"/>
    </xf>
    <xf numFmtId="0" fontId="9" fillId="0" borderId="27" xfId="0" applyFont="1" applyBorder="1" applyAlignment="1">
      <alignment horizontal="left" wrapText="1"/>
    </xf>
    <xf numFmtId="0" fontId="9" fillId="0" borderId="23" xfId="35" applyFont="1" applyBorder="1" applyAlignment="1" applyProtection="1">
      <alignment horizontal="left" vertical="center" indent="1"/>
    </xf>
    <xf numFmtId="0" fontId="9" fillId="0" borderId="60" xfId="35" applyFont="1" applyBorder="1" applyAlignment="1" applyProtection="1">
      <alignment horizontal="left" vertical="center" indent="1"/>
    </xf>
    <xf numFmtId="0" fontId="13" fillId="46" borderId="66" xfId="0" applyFont="1" applyFill="1" applyBorder="1" applyAlignment="1">
      <alignment horizontal="center" vertical="center" wrapText="1"/>
    </xf>
    <xf numFmtId="0" fontId="74" fillId="46" borderId="67" xfId="0" applyFont="1" applyFill="1" applyBorder="1" applyAlignment="1">
      <alignment horizontal="center" vertical="center" wrapText="1"/>
    </xf>
    <xf numFmtId="0" fontId="74" fillId="46" borderId="68"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63"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5" fillId="0" borderId="30" xfId="0" applyFont="1" applyBorder="1" applyAlignment="1">
      <alignment horizontal="center" vertical="center" wrapText="1"/>
    </xf>
    <xf numFmtId="0" fontId="70" fillId="0" borderId="31" xfId="0" applyFont="1" applyBorder="1"/>
    <xf numFmtId="0" fontId="70" fillId="0" borderId="36" xfId="0" applyFont="1" applyBorder="1"/>
    <xf numFmtId="0" fontId="8" fillId="0" borderId="75" xfId="0" applyFont="1" applyBorder="1" applyAlignment="1">
      <alignment horizontal="left" vertical="center" wrapText="1" indent="1"/>
    </xf>
    <xf numFmtId="0" fontId="8" fillId="0" borderId="50" xfId="0" applyFont="1" applyBorder="1" applyAlignment="1">
      <alignment horizontal="left" vertical="center" wrapText="1" indent="1"/>
    </xf>
    <xf numFmtId="0" fontId="8" fillId="0" borderId="54" xfId="0" applyFont="1" applyBorder="1" applyAlignment="1">
      <alignment horizontal="left" vertical="center" wrapText="1" inden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6" xfId="0" applyFont="1" applyBorder="1" applyAlignment="1">
      <alignment horizontal="center" vertical="center" wrapText="1"/>
    </xf>
    <xf numFmtId="0" fontId="8" fillId="0" borderId="22" xfId="0" applyFont="1" applyBorder="1" applyAlignment="1">
      <alignment horizontal="left" vertical="center" wrapText="1" indent="1"/>
    </xf>
    <xf numFmtId="0" fontId="8" fillId="0" borderId="29" xfId="0" applyFont="1" applyBorder="1" applyAlignment="1">
      <alignment horizontal="left" vertical="center" wrapText="1" indent="1"/>
    </xf>
    <xf numFmtId="0" fontId="8" fillId="0" borderId="34" xfId="0" applyFont="1" applyBorder="1" applyAlignment="1">
      <alignment horizontal="left" vertical="center" wrapText="1" indent="1"/>
    </xf>
    <xf numFmtId="49" fontId="4" fillId="0" borderId="35" xfId="0" applyNumberFormat="1" applyFont="1" applyBorder="1" applyAlignment="1">
      <alignment horizontal="left" wrapText="1"/>
    </xf>
    <xf numFmtId="49" fontId="4" fillId="0" borderId="46" xfId="0" applyNumberFormat="1" applyFont="1" applyBorder="1" applyAlignment="1">
      <alignment horizontal="left" wrapText="1"/>
    </xf>
    <xf numFmtId="49" fontId="4" fillId="0" borderId="47" xfId="0" applyNumberFormat="1" applyFont="1" applyBorder="1" applyAlignment="1">
      <alignment horizontal="left" wrapText="1"/>
    </xf>
    <xf numFmtId="49" fontId="4" fillId="0" borderId="37" xfId="0" applyNumberFormat="1" applyFont="1" applyBorder="1" applyAlignment="1">
      <alignment horizontal="left" wrapText="1"/>
    </xf>
    <xf numFmtId="49" fontId="4" fillId="0" borderId="50" xfId="0" applyNumberFormat="1" applyFont="1" applyBorder="1" applyAlignment="1">
      <alignment horizontal="left" wrapText="1"/>
    </xf>
    <xf numFmtId="49" fontId="4" fillId="0" borderId="32" xfId="0" applyNumberFormat="1" applyFont="1" applyBorder="1" applyAlignment="1">
      <alignment horizontal="left"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6" xfId="0" applyFont="1" applyBorder="1" applyAlignment="1">
      <alignment horizontal="center" vertical="center"/>
    </xf>
    <xf numFmtId="0" fontId="3" fillId="0" borderId="15" xfId="0"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5" fillId="0" borderId="20" xfId="0" applyFont="1" applyBorder="1" applyAlignment="1">
      <alignment horizontal="center" vertical="center"/>
    </xf>
    <xf numFmtId="0" fontId="5" fillId="0" borderId="27" xfId="0" applyFont="1" applyBorder="1" applyAlignment="1">
      <alignment horizontal="center" vertical="center"/>
    </xf>
    <xf numFmtId="0" fontId="5" fillId="0" borderId="38" xfId="0" applyFont="1" applyBorder="1" applyAlignment="1">
      <alignment horizontal="center" vertical="center"/>
    </xf>
    <xf numFmtId="0" fontId="84" fillId="0" borderId="0" xfId="90" applyFont="1" applyFill="1" applyAlignment="1">
      <alignment horizontal="center" wrapText="1"/>
    </xf>
    <xf numFmtId="0" fontId="13" fillId="0" borderId="69" xfId="90" applyFont="1" applyBorder="1" applyAlignment="1">
      <alignment horizontal="center" vertical="center"/>
    </xf>
    <xf numFmtId="0" fontId="13" fillId="0" borderId="70" xfId="90" applyFont="1" applyBorder="1" applyAlignment="1">
      <alignment horizontal="center" vertical="center"/>
    </xf>
    <xf numFmtId="0" fontId="13" fillId="0" borderId="71" xfId="90" applyFont="1" applyBorder="1" applyAlignment="1">
      <alignment horizontal="center" vertical="center"/>
    </xf>
    <xf numFmtId="0" fontId="8" fillId="0" borderId="61" xfId="90" applyFont="1" applyBorder="1" applyAlignment="1">
      <alignment horizontal="left" vertical="center" wrapText="1" indent="1"/>
    </xf>
    <xf numFmtId="0" fontId="8" fillId="0" borderId="72" xfId="90" applyFont="1" applyBorder="1" applyAlignment="1">
      <alignment horizontal="left" vertical="center" wrapText="1" indent="1"/>
    </xf>
    <xf numFmtId="0" fontId="8" fillId="0" borderId="41" xfId="90" applyFont="1" applyBorder="1" applyAlignment="1">
      <alignment horizontal="left" vertical="center" wrapText="1" indent="1"/>
    </xf>
    <xf numFmtId="0" fontId="3" fillId="0" borderId="15" xfId="90" applyFont="1" applyBorder="1" applyAlignment="1">
      <alignment horizontal="center" vertical="center" wrapText="1"/>
    </xf>
    <xf numFmtId="49" fontId="3" fillId="0" borderId="19" xfId="90" applyNumberFormat="1" applyFont="1" applyBorder="1" applyAlignment="1">
      <alignment horizontal="center" vertical="center" wrapText="1"/>
    </xf>
    <xf numFmtId="49" fontId="3" fillId="0" borderId="29" xfId="90" applyNumberFormat="1" applyFont="1" applyBorder="1" applyAlignment="1">
      <alignment horizontal="center" vertical="center" wrapText="1"/>
    </xf>
    <xf numFmtId="0" fontId="5" fillId="0" borderId="13" xfId="90" applyFont="1" applyBorder="1" applyAlignment="1">
      <alignment horizontal="center" vertical="center"/>
    </xf>
    <xf numFmtId="0" fontId="5" fillId="0" borderId="20" xfId="90" applyFont="1" applyBorder="1" applyAlignment="1">
      <alignment horizontal="center" vertical="center"/>
    </xf>
    <xf numFmtId="0" fontId="5" fillId="0" borderId="38" xfId="90" applyFont="1" applyBorder="1" applyAlignment="1">
      <alignment horizontal="center" vertical="center"/>
    </xf>
    <xf numFmtId="0" fontId="87" fillId="0" borderId="24" xfId="90" applyFont="1" applyBorder="1" applyAlignment="1">
      <alignment horizontal="center" vertical="center" wrapText="1"/>
    </xf>
    <xf numFmtId="0" fontId="87" fillId="0" borderId="14" xfId="90" applyFont="1" applyBorder="1" applyAlignment="1">
      <alignment horizontal="center" vertical="center" wrapText="1"/>
    </xf>
    <xf numFmtId="0" fontId="87" fillId="0" borderId="18" xfId="90" applyFont="1" applyBorder="1" applyAlignment="1">
      <alignment horizontal="center" vertical="center" wrapText="1"/>
    </xf>
    <xf numFmtId="0" fontId="3" fillId="0" borderId="13" xfId="90" applyFont="1" applyBorder="1" applyAlignment="1">
      <alignment horizontal="center" vertical="center" wrapText="1"/>
    </xf>
    <xf numFmtId="0" fontId="13" fillId="0" borderId="12" xfId="90" applyFont="1" applyBorder="1" applyAlignment="1">
      <alignment horizontal="center" vertical="center" wrapText="1"/>
    </xf>
    <xf numFmtId="0" fontId="13" fillId="0" borderId="0" xfId="90" applyFont="1" applyBorder="1" applyAlignment="1">
      <alignment horizontal="center" vertical="center" wrapText="1"/>
    </xf>
    <xf numFmtId="0" fontId="3" fillId="0" borderId="22" xfId="90" applyFont="1" applyBorder="1" applyAlignment="1">
      <alignment horizontal="center" vertical="center" textRotation="90" wrapText="1"/>
    </xf>
    <xf numFmtId="0" fontId="3" fillId="0" borderId="15" xfId="90" applyFont="1" applyBorder="1" applyAlignment="1">
      <alignment horizontal="center" vertical="center" textRotation="90" wrapText="1"/>
    </xf>
    <xf numFmtId="49" fontId="3" fillId="0" borderId="13" xfId="90" applyNumberFormat="1" applyFont="1" applyBorder="1" applyAlignment="1">
      <alignment horizontal="center" vertical="center" wrapText="1"/>
    </xf>
    <xf numFmtId="0" fontId="3" fillId="0" borderId="29" xfId="90" applyFont="1" applyBorder="1" applyAlignment="1">
      <alignment horizontal="center" vertical="center" wrapText="1"/>
    </xf>
    <xf numFmtId="0" fontId="3" fillId="36" borderId="29" xfId="90" applyFont="1" applyFill="1" applyBorder="1" applyAlignment="1">
      <alignment horizontal="center" vertical="center" wrapText="1"/>
    </xf>
    <xf numFmtId="0" fontId="3" fillId="36" borderId="13" xfId="90" applyFont="1" applyFill="1" applyBorder="1" applyAlignment="1">
      <alignment horizontal="center" vertical="center" wrapText="1"/>
    </xf>
    <xf numFmtId="0" fontId="3" fillId="0" borderId="37" xfId="90" applyFont="1" applyBorder="1" applyAlignment="1">
      <alignment horizontal="center" vertical="center" wrapText="1"/>
    </xf>
    <xf numFmtId="0" fontId="3" fillId="0" borderId="20" xfId="90" applyFont="1" applyBorder="1" applyAlignment="1">
      <alignment horizontal="center" vertical="center" wrapText="1"/>
    </xf>
    <xf numFmtId="0" fontId="8" fillId="0" borderId="12" xfId="90" applyFont="1" applyBorder="1" applyAlignment="1">
      <alignment horizontal="center" vertical="center" wrapText="1"/>
    </xf>
    <xf numFmtId="0" fontId="8" fillId="0" borderId="75" xfId="90" applyFont="1" applyBorder="1" applyAlignment="1">
      <alignment horizontal="center" vertical="center" wrapText="1"/>
    </xf>
    <xf numFmtId="49" fontId="4" fillId="0" borderId="20" xfId="90" applyNumberFormat="1" applyFont="1" applyBorder="1" applyAlignment="1">
      <alignment horizontal="left"/>
    </xf>
    <xf numFmtId="49" fontId="4" fillId="0" borderId="52" xfId="90" applyNumberFormat="1" applyFont="1" applyBorder="1" applyAlignment="1">
      <alignment horizontal="left"/>
    </xf>
    <xf numFmtId="49" fontId="9" fillId="0" borderId="20" xfId="90" applyNumberFormat="1" applyFont="1" applyBorder="1" applyAlignment="1">
      <alignment horizontal="left"/>
    </xf>
    <xf numFmtId="49" fontId="9" fillId="0" borderId="52" xfId="90" applyNumberFormat="1" applyFont="1" applyBorder="1" applyAlignment="1">
      <alignment horizontal="left"/>
    </xf>
    <xf numFmtId="49" fontId="9" fillId="0" borderId="27" xfId="90" applyNumberFormat="1" applyFont="1" applyBorder="1" applyAlignment="1">
      <alignment horizontal="left"/>
    </xf>
    <xf numFmtId="0" fontId="117" fillId="0" borderId="0" xfId="90" applyFont="1" applyAlignment="1">
      <alignment horizontal="left" vertical="center" wrapText="1"/>
    </xf>
    <xf numFmtId="0" fontId="87" fillId="0" borderId="23" xfId="90" applyFont="1" applyBorder="1" applyAlignment="1">
      <alignment horizontal="center" vertical="center" wrapText="1"/>
    </xf>
    <xf numFmtId="0" fontId="87" fillId="0" borderId="15" xfId="90" applyFont="1" applyBorder="1" applyAlignment="1">
      <alignment horizontal="center" vertical="center" wrapText="1"/>
    </xf>
    <xf numFmtId="0" fontId="87" fillId="0" borderId="16" xfId="90" applyFont="1" applyBorder="1" applyAlignment="1">
      <alignment horizontal="center" vertical="center" wrapText="1"/>
    </xf>
    <xf numFmtId="0" fontId="87" fillId="0" borderId="25" xfId="90" applyFont="1" applyBorder="1" applyAlignment="1">
      <alignment horizontal="center" vertical="center" wrapText="1"/>
    </xf>
    <xf numFmtId="0" fontId="87" fillId="0" borderId="13" xfId="90" applyFont="1" applyBorder="1" applyAlignment="1">
      <alignment horizontal="center" vertical="center" wrapText="1"/>
    </xf>
    <xf numFmtId="0" fontId="87" fillId="0" borderId="17" xfId="90" applyFont="1" applyBorder="1" applyAlignment="1">
      <alignment horizontal="center" vertical="center" wrapText="1"/>
    </xf>
    <xf numFmtId="0" fontId="103" fillId="0" borderId="12" xfId="90" applyFont="1" applyBorder="1" applyAlignment="1">
      <alignment horizontal="center" vertical="center" wrapText="1"/>
    </xf>
    <xf numFmtId="0" fontId="103" fillId="0" borderId="0" xfId="90" applyFont="1" applyBorder="1" applyAlignment="1">
      <alignment horizontal="center" vertical="center" wrapText="1"/>
    </xf>
    <xf numFmtId="49" fontId="86" fillId="0" borderId="29" xfId="90" applyNumberFormat="1" applyFont="1" applyBorder="1" applyAlignment="1">
      <alignment horizontal="center" vertical="center" wrapText="1"/>
    </xf>
    <xf numFmtId="49" fontId="86" fillId="0" borderId="13" xfId="90" applyNumberFormat="1" applyFont="1" applyBorder="1" applyAlignment="1">
      <alignment horizontal="center" vertical="center" wrapText="1"/>
    </xf>
    <xf numFmtId="0" fontId="81" fillId="0" borderId="12" xfId="91" applyFont="1" applyBorder="1" applyAlignment="1">
      <alignment horizontal="center" vertical="center" wrapText="1"/>
    </xf>
    <xf numFmtId="0" fontId="81" fillId="0" borderId="75" xfId="91" applyFont="1" applyBorder="1" applyAlignment="1">
      <alignment horizontal="center" vertical="center" wrapText="1"/>
    </xf>
    <xf numFmtId="49" fontId="4" fillId="0" borderId="27" xfId="90" applyNumberFormat="1" applyFont="1" applyBorder="1" applyAlignment="1">
      <alignment horizontal="left"/>
    </xf>
    <xf numFmtId="0" fontId="114" fillId="48" borderId="57" xfId="91" applyFont="1" applyFill="1" applyBorder="1" applyAlignment="1">
      <alignment horizontal="center" vertical="center" wrapText="1"/>
    </xf>
    <xf numFmtId="0" fontId="114" fillId="48" borderId="45" xfId="91" applyFont="1" applyFill="1" applyBorder="1" applyAlignment="1">
      <alignment horizontal="center" vertical="center" wrapText="1"/>
    </xf>
    <xf numFmtId="0" fontId="8" fillId="0" borderId="63" xfId="41" applyFont="1" applyBorder="1" applyAlignment="1">
      <alignment horizontal="center" vertical="center"/>
    </xf>
    <xf numFmtId="0" fontId="8" fillId="0" borderId="58" xfId="41" applyFont="1" applyBorder="1" applyAlignment="1">
      <alignment horizontal="center" vertical="center"/>
    </xf>
    <xf numFmtId="0" fontId="8" fillId="0" borderId="59" xfId="41" applyFont="1" applyBorder="1" applyAlignment="1">
      <alignment horizontal="center" vertical="center"/>
    </xf>
    <xf numFmtId="0" fontId="81" fillId="0" borderId="66" xfId="41" applyFont="1" applyBorder="1" applyAlignment="1">
      <alignment horizontal="left" vertical="center" wrapText="1" indent="1"/>
    </xf>
    <xf numFmtId="0" fontId="81" fillId="0" borderId="67" xfId="41" applyFont="1" applyBorder="1" applyAlignment="1">
      <alignment horizontal="left" vertical="center" wrapText="1" indent="1"/>
    </xf>
    <xf numFmtId="0" fontId="81" fillId="0" borderId="68" xfId="41" applyFont="1" applyBorder="1" applyAlignment="1">
      <alignment horizontal="left" vertical="center" wrapText="1" indent="1"/>
    </xf>
    <xf numFmtId="0" fontId="104" fillId="0" borderId="0" xfId="41" applyFont="1" applyBorder="1" applyAlignment="1">
      <alignment horizontal="left" wrapText="1"/>
    </xf>
    <xf numFmtId="0" fontId="26" fillId="0" borderId="35" xfId="91" applyFont="1" applyBorder="1" applyAlignment="1">
      <alignment horizontal="left" vertical="center"/>
    </xf>
    <xf numFmtId="0" fontId="26" fillId="0" borderId="46" xfId="91" applyFont="1" applyBorder="1" applyAlignment="1">
      <alignment horizontal="left" vertical="center"/>
    </xf>
    <xf numFmtId="0" fontId="26" fillId="0" borderId="47" xfId="91" applyFont="1" applyBorder="1" applyAlignment="1">
      <alignment horizontal="left" vertical="center"/>
    </xf>
    <xf numFmtId="0" fontId="26" fillId="0" borderId="37" xfId="91" applyFont="1" applyBorder="1" applyAlignment="1">
      <alignment horizontal="left" vertical="center"/>
    </xf>
    <xf numFmtId="0" fontId="26" fillId="0" borderId="50" xfId="91" applyFont="1" applyBorder="1" applyAlignment="1">
      <alignment horizontal="left" vertical="center"/>
    </xf>
    <xf numFmtId="0" fontId="26" fillId="0" borderId="32" xfId="91" applyFont="1" applyBorder="1" applyAlignment="1">
      <alignment horizontal="left" vertical="center"/>
    </xf>
    <xf numFmtId="0" fontId="13" fillId="0" borderId="69" xfId="91" applyFont="1" applyBorder="1" applyAlignment="1">
      <alignment horizontal="center" vertical="center" wrapText="1"/>
    </xf>
    <xf numFmtId="0" fontId="13" fillId="0" borderId="70" xfId="91" applyFont="1" applyBorder="1" applyAlignment="1">
      <alignment horizontal="center" vertical="center" wrapText="1"/>
    </xf>
    <xf numFmtId="0" fontId="13" fillId="0" borderId="71" xfId="91" applyFont="1" applyBorder="1" applyAlignment="1">
      <alignment horizontal="center" vertical="center" wrapText="1"/>
    </xf>
    <xf numFmtId="0" fontId="8" fillId="0" borderId="61" xfId="91" applyFont="1" applyBorder="1" applyAlignment="1">
      <alignment horizontal="left" vertical="center" wrapText="1" indent="1"/>
    </xf>
    <xf numFmtId="0" fontId="8" fillId="0" borderId="40" xfId="91" applyFont="1" applyBorder="1" applyAlignment="1">
      <alignment horizontal="left" vertical="center" wrapText="1" indent="1"/>
    </xf>
    <xf numFmtId="0" fontId="8" fillId="0" borderId="72" xfId="91" applyFont="1" applyBorder="1" applyAlignment="1">
      <alignment horizontal="center" vertical="center" wrapText="1"/>
    </xf>
    <xf numFmtId="0" fontId="8" fillId="0" borderId="41" xfId="91" applyFont="1" applyBorder="1" applyAlignment="1">
      <alignment horizontal="center" vertical="center" wrapText="1"/>
    </xf>
    <xf numFmtId="0" fontId="3" fillId="0" borderId="21" xfId="91" applyFont="1" applyBorder="1" applyAlignment="1">
      <alignment horizontal="center" vertical="center" wrapText="1"/>
    </xf>
    <xf numFmtId="0" fontId="3" fillId="0" borderId="22" xfId="91" applyFont="1" applyBorder="1" applyAlignment="1">
      <alignment horizontal="center" vertical="center" wrapText="1"/>
    </xf>
    <xf numFmtId="49" fontId="3" fillId="0" borderId="47" xfId="91" applyNumberFormat="1" applyFont="1" applyBorder="1" applyAlignment="1">
      <alignment horizontal="center" vertical="center" wrapText="1"/>
    </xf>
    <xf numFmtId="49" fontId="3" fillId="0" borderId="32" xfId="91" applyNumberFormat="1" applyFont="1" applyBorder="1" applyAlignment="1">
      <alignment horizontal="center" vertical="center" wrapText="1"/>
    </xf>
    <xf numFmtId="0" fontId="8" fillId="0" borderId="20" xfId="91" applyFont="1" applyBorder="1" applyAlignment="1">
      <alignment horizontal="center" vertical="center" wrapText="1"/>
    </xf>
    <xf numFmtId="0" fontId="8" fillId="0" borderId="27" xfId="91" applyFont="1" applyBorder="1" applyAlignment="1">
      <alignment horizontal="center" vertical="center" wrapText="1"/>
    </xf>
    <xf numFmtId="0" fontId="8" fillId="0" borderId="52" xfId="91" applyFont="1" applyBorder="1" applyAlignment="1">
      <alignment horizontal="center" vertical="center" wrapText="1"/>
    </xf>
    <xf numFmtId="0" fontId="8" fillId="0" borderId="38" xfId="91" applyFont="1" applyBorder="1" applyAlignment="1">
      <alignment horizontal="center" vertical="center" wrapText="1"/>
    </xf>
    <xf numFmtId="0" fontId="26" fillId="0" borderId="35" xfId="0" applyFont="1" applyBorder="1" applyAlignment="1">
      <alignment horizontal="left" vertical="center"/>
    </xf>
    <xf numFmtId="0" fontId="26" fillId="0" borderId="46" xfId="0" applyFont="1" applyBorder="1" applyAlignment="1">
      <alignment horizontal="left" vertical="center"/>
    </xf>
    <xf numFmtId="0" fontId="26" fillId="0" borderId="47" xfId="0" applyFont="1" applyBorder="1" applyAlignment="1">
      <alignment horizontal="left" vertical="center"/>
    </xf>
    <xf numFmtId="0" fontId="26" fillId="0" borderId="37" xfId="0" applyFont="1" applyBorder="1" applyAlignment="1">
      <alignment horizontal="left" vertical="center"/>
    </xf>
    <xf numFmtId="0" fontId="26" fillId="0" borderId="50" xfId="0" applyFont="1" applyBorder="1" applyAlignment="1">
      <alignment horizontal="left" vertical="center"/>
    </xf>
    <xf numFmtId="0" fontId="26" fillId="0" borderId="32" xfId="0" applyFont="1" applyBorder="1" applyAlignment="1">
      <alignment horizontal="left" vertical="center"/>
    </xf>
    <xf numFmtId="0" fontId="13" fillId="0" borderId="69"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71" xfId="0" applyFont="1" applyBorder="1" applyAlignment="1">
      <alignment horizontal="center" vertical="center" wrapText="1"/>
    </xf>
    <xf numFmtId="0" fontId="8" fillId="0" borderId="61" xfId="0" applyFont="1" applyBorder="1" applyAlignment="1">
      <alignment horizontal="left" vertical="center" wrapText="1" indent="1"/>
    </xf>
    <xf numFmtId="0" fontId="8" fillId="0" borderId="40" xfId="0" applyFont="1" applyBorder="1" applyAlignment="1">
      <alignment horizontal="left" vertical="center" wrapText="1" indent="1"/>
    </xf>
    <xf numFmtId="0" fontId="8" fillId="0" borderId="72" xfId="0" applyFont="1" applyBorder="1" applyAlignment="1">
      <alignment horizontal="center" vertical="center" wrapText="1"/>
    </xf>
    <xf numFmtId="0" fontId="8" fillId="0" borderId="4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38" xfId="0" applyFont="1" applyBorder="1" applyAlignment="1">
      <alignment horizontal="center" vertical="center" wrapText="1"/>
    </xf>
    <xf numFmtId="0" fontId="26" fillId="0" borderId="37" xfId="0" applyFont="1" applyBorder="1" applyAlignment="1">
      <alignment horizontal="left" vertical="center" wrapText="1"/>
    </xf>
    <xf numFmtId="0" fontId="26" fillId="0" borderId="50" xfId="0" applyFont="1" applyBorder="1" applyAlignment="1">
      <alignment horizontal="left" vertical="center" wrapText="1"/>
    </xf>
    <xf numFmtId="0" fontId="26" fillId="0" borderId="32" xfId="0" applyFont="1" applyBorder="1" applyAlignment="1">
      <alignment horizontal="left"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8" fillId="0" borderId="62" xfId="0" applyFont="1" applyBorder="1" applyAlignment="1">
      <alignment horizontal="left" vertical="center" wrapText="1" indent="1"/>
    </xf>
    <xf numFmtId="0" fontId="8" fillId="0" borderId="52" xfId="0" applyFont="1" applyBorder="1" applyAlignment="1">
      <alignment horizontal="left" vertical="center" wrapText="1" indent="1"/>
    </xf>
    <xf numFmtId="0" fontId="8" fillId="0" borderId="38" xfId="0" applyFont="1" applyBorder="1" applyAlignment="1">
      <alignment horizontal="left" vertical="center" wrapText="1" indent="1"/>
    </xf>
    <xf numFmtId="0" fontId="3" fillId="0" borderId="33"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83" fillId="0" borderId="0" xfId="0" applyFont="1" applyFill="1" applyBorder="1" applyAlignment="1">
      <alignment horizontal="left" vertical="center" wrapText="1"/>
    </xf>
    <xf numFmtId="0" fontId="0" fillId="0" borderId="0" xfId="0" applyBorder="1" applyAlignment="1"/>
    <xf numFmtId="0" fontId="9" fillId="0" borderId="0" xfId="0" applyFont="1" applyFill="1" applyBorder="1" applyAlignment="1">
      <alignment horizontal="left" vertical="center" wrapText="1"/>
    </xf>
    <xf numFmtId="0" fontId="26" fillId="0" borderId="37" xfId="40" applyFont="1" applyBorder="1" applyAlignment="1">
      <alignment horizontal="left" vertical="center"/>
    </xf>
    <xf numFmtId="0" fontId="26" fillId="0" borderId="50" xfId="40" applyFont="1" applyBorder="1" applyAlignment="1">
      <alignment horizontal="left" vertical="center"/>
    </xf>
    <xf numFmtId="0" fontId="26" fillId="0" borderId="32" xfId="40" applyFont="1" applyBorder="1" applyAlignment="1">
      <alignment horizontal="left" vertical="center"/>
    </xf>
    <xf numFmtId="0" fontId="5" fillId="0" borderId="69" xfId="40" applyFont="1" applyBorder="1" applyAlignment="1">
      <alignment horizontal="center" vertical="center" wrapText="1"/>
    </xf>
    <xf numFmtId="0" fontId="5" fillId="0" borderId="70" xfId="40" applyFont="1" applyBorder="1" applyAlignment="1">
      <alignment horizontal="center" vertical="center"/>
    </xf>
    <xf numFmtId="0" fontId="5" fillId="0" borderId="71" xfId="40" applyFont="1" applyBorder="1" applyAlignment="1">
      <alignment horizontal="center" vertical="center"/>
    </xf>
    <xf numFmtId="0" fontId="8" fillId="0" borderId="23" xfId="40" applyFont="1" applyBorder="1" applyAlignment="1">
      <alignment horizontal="left" vertical="center" wrapText="1" indent="1"/>
    </xf>
    <xf numFmtId="0" fontId="8" fillId="0" borderId="25" xfId="40" applyFont="1" applyBorder="1" applyAlignment="1">
      <alignment horizontal="left" vertical="center" wrapText="1" indent="1"/>
    </xf>
    <xf numFmtId="0" fontId="8" fillId="0" borderId="24" xfId="40" applyFont="1" applyBorder="1" applyAlignment="1">
      <alignment horizontal="left" vertical="center" wrapText="1" indent="1"/>
    </xf>
    <xf numFmtId="0" fontId="26" fillId="0" borderId="35" xfId="40" applyFont="1" applyBorder="1" applyAlignment="1">
      <alignment horizontal="left" vertical="center"/>
    </xf>
    <xf numFmtId="0" fontId="26" fillId="0" borderId="46" xfId="40" applyFont="1" applyBorder="1" applyAlignment="1">
      <alignment horizontal="left" vertical="center"/>
    </xf>
    <xf numFmtId="0" fontId="26" fillId="0" borderId="47" xfId="40" applyFont="1" applyBorder="1" applyAlignment="1">
      <alignment horizontal="left" vertical="center"/>
    </xf>
    <xf numFmtId="0" fontId="26" fillId="36" borderId="48" xfId="40" applyFont="1" applyFill="1" applyBorder="1" applyAlignment="1">
      <alignment horizontal="left" vertical="center"/>
    </xf>
    <xf numFmtId="0" fontId="26" fillId="36" borderId="0" xfId="40" applyFont="1" applyFill="1" applyBorder="1" applyAlignment="1">
      <alignment horizontal="left" vertical="center"/>
    </xf>
    <xf numFmtId="0" fontId="26" fillId="36" borderId="49" xfId="40" applyFont="1" applyFill="1" applyBorder="1" applyAlignment="1">
      <alignment horizontal="left" vertical="center"/>
    </xf>
    <xf numFmtId="0" fontId="26" fillId="0" borderId="48" xfId="40" applyFont="1" applyBorder="1" applyAlignment="1">
      <alignment horizontal="left" vertical="center"/>
    </xf>
    <xf numFmtId="0" fontId="26" fillId="0" borderId="0" xfId="40" applyFont="1" applyBorder="1" applyAlignment="1">
      <alignment horizontal="left" vertical="center"/>
    </xf>
    <xf numFmtId="0" fontId="26" fillId="0" borderId="49" xfId="40" applyFont="1" applyBorder="1" applyAlignment="1">
      <alignment horizontal="left" vertical="center"/>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6"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8" xfId="0" applyFont="1" applyFill="1" applyBorder="1" applyAlignment="1">
      <alignment horizontal="center" vertical="center" wrapText="1"/>
    </xf>
    <xf numFmtId="49" fontId="86" fillId="0" borderId="29" xfId="0" applyNumberFormat="1" applyFont="1" applyBorder="1" applyAlignment="1">
      <alignment horizontal="center" vertical="center" wrapText="1"/>
    </xf>
    <xf numFmtId="49" fontId="86" fillId="0" borderId="13" xfId="0" applyNumberFormat="1" applyFont="1" applyBorder="1" applyAlignment="1">
      <alignment horizontal="center" vertical="center" wrapText="1"/>
    </xf>
    <xf numFmtId="49" fontId="86" fillId="36" borderId="34" xfId="0" applyNumberFormat="1" applyFont="1" applyFill="1" applyBorder="1" applyAlignment="1">
      <alignment horizontal="center" vertical="center" wrapText="1"/>
    </xf>
    <xf numFmtId="49" fontId="86" fillId="36" borderId="14" xfId="0" applyNumberFormat="1"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8" fillId="0" borderId="72" xfId="0" applyFont="1" applyBorder="1" applyAlignment="1">
      <alignment horizontal="left" vertical="center" wrapText="1" indent="1"/>
    </xf>
    <xf numFmtId="0" fontId="8" fillId="0" borderId="41" xfId="0" applyFont="1" applyBorder="1" applyAlignment="1">
      <alignment horizontal="left" vertical="center" wrapText="1" indent="1"/>
    </xf>
    <xf numFmtId="49" fontId="86" fillId="36" borderId="29" xfId="0" applyNumberFormat="1" applyFont="1" applyFill="1" applyBorder="1" applyAlignment="1">
      <alignment horizontal="center" vertical="center" wrapText="1"/>
    </xf>
    <xf numFmtId="49" fontId="86" fillId="36" borderId="13" xfId="0" applyNumberFormat="1" applyFont="1" applyFill="1" applyBorder="1" applyAlignment="1">
      <alignment horizontal="center" vertical="center" wrapText="1"/>
    </xf>
    <xf numFmtId="49" fontId="86" fillId="49" borderId="29" xfId="0" applyNumberFormat="1" applyFont="1" applyFill="1" applyBorder="1" applyAlignment="1">
      <alignment horizontal="center" vertical="center" wrapText="1"/>
    </xf>
    <xf numFmtId="49" fontId="86" fillId="49" borderId="13" xfId="0" applyNumberFormat="1" applyFont="1" applyFill="1" applyBorder="1" applyAlignment="1">
      <alignment horizontal="center" vertical="center" wrapText="1"/>
    </xf>
    <xf numFmtId="0" fontId="4" fillId="0" borderId="0" xfId="0" applyFont="1" applyFill="1" applyBorder="1" applyAlignment="1">
      <alignment horizontal="left" shrinkToFi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6" fillId="0" borderId="0" xfId="0" applyFont="1" applyFill="1" applyBorder="1" applyAlignment="1">
      <alignment horizontal="left" wrapText="1"/>
    </xf>
    <xf numFmtId="0" fontId="5" fillId="0" borderId="63"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8" fillId="0" borderId="61" xfId="0" applyFont="1" applyFill="1" applyBorder="1" applyAlignment="1">
      <alignment horizontal="left" vertical="center" wrapText="1" indent="1"/>
    </xf>
    <xf numFmtId="0" fontId="8" fillId="0" borderId="72" xfId="0" applyFont="1" applyFill="1" applyBorder="1" applyAlignment="1">
      <alignment horizontal="left" vertical="center" wrapText="1" indent="1"/>
    </xf>
    <xf numFmtId="0" fontId="8" fillId="0" borderId="67" xfId="0" applyFont="1" applyFill="1" applyBorder="1" applyAlignment="1">
      <alignment horizontal="left" vertical="center" wrapText="1" indent="1"/>
    </xf>
    <xf numFmtId="0" fontId="8" fillId="0" borderId="41" xfId="0" applyFont="1" applyFill="1" applyBorder="1" applyAlignment="1">
      <alignment horizontal="left" vertical="center" wrapText="1" indent="1"/>
    </xf>
    <xf numFmtId="0" fontId="75" fillId="0" borderId="1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5" fillId="0" borderId="30" xfId="96" applyFont="1" applyBorder="1" applyAlignment="1">
      <alignment horizontal="center" vertical="center" wrapText="1"/>
    </xf>
    <xf numFmtId="0" fontId="5" fillId="0" borderId="31" xfId="96" applyFont="1" applyBorder="1" applyAlignment="1">
      <alignment horizontal="center" vertical="center" wrapText="1"/>
    </xf>
    <xf numFmtId="0" fontId="5" fillId="0" borderId="36" xfId="96" applyFont="1" applyBorder="1" applyAlignment="1">
      <alignment horizontal="center" vertical="center" wrapText="1"/>
    </xf>
    <xf numFmtId="0" fontId="8" fillId="0" borderId="72" xfId="91" applyFont="1" applyBorder="1" applyAlignment="1">
      <alignment horizontal="left" vertical="center" wrapText="1" indent="1"/>
    </xf>
    <xf numFmtId="0" fontId="8" fillId="0" borderId="41" xfId="91" applyFont="1" applyBorder="1" applyAlignment="1">
      <alignment horizontal="left" vertical="center" wrapText="1" indent="1"/>
    </xf>
    <xf numFmtId="0" fontId="3" fillId="0" borderId="15" xfId="91" applyFont="1" applyBorder="1" applyAlignment="1">
      <alignment horizontal="center" vertical="center" wrapText="1"/>
    </xf>
    <xf numFmtId="49" fontId="3" fillId="0" borderId="29" xfId="91" applyNumberFormat="1" applyFont="1" applyBorder="1" applyAlignment="1">
      <alignment horizontal="center" vertical="center" wrapText="1"/>
    </xf>
    <xf numFmtId="49" fontId="3" fillId="0" borderId="13" xfId="91" applyNumberFormat="1" applyFont="1" applyBorder="1" applyAlignment="1">
      <alignment horizontal="center" vertical="center" wrapText="1"/>
    </xf>
    <xf numFmtId="0" fontId="3" fillId="0" borderId="29" xfId="91" applyFont="1" applyBorder="1" applyAlignment="1">
      <alignment horizontal="center" vertical="center" wrapText="1"/>
    </xf>
    <xf numFmtId="0" fontId="8" fillId="0" borderId="29" xfId="91" applyFont="1" applyBorder="1" applyAlignment="1">
      <alignment horizontal="center" vertical="center" wrapText="1"/>
    </xf>
    <xf numFmtId="0" fontId="8" fillId="0" borderId="34" xfId="91" applyFont="1" applyBorder="1" applyAlignment="1">
      <alignment horizontal="center" vertical="center" wrapText="1"/>
    </xf>
    <xf numFmtId="0" fontId="13" fillId="0" borderId="63"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93" fillId="0" borderId="46" xfId="0" applyFont="1" applyBorder="1" applyAlignment="1">
      <alignment horizontal="left" vertical="center" wrapText="1"/>
    </xf>
    <xf numFmtId="0" fontId="31" fillId="0" borderId="35" xfId="0" applyFont="1" applyBorder="1" applyAlignment="1">
      <alignment horizontal="left" vertical="center"/>
    </xf>
    <xf numFmtId="0" fontId="31" fillId="0" borderId="46" xfId="0" applyFont="1" applyBorder="1" applyAlignment="1">
      <alignment horizontal="left" vertical="center"/>
    </xf>
    <xf numFmtId="0" fontId="31" fillId="0" borderId="47" xfId="0" applyFont="1" applyBorder="1" applyAlignment="1">
      <alignment horizontal="left" vertical="center"/>
    </xf>
    <xf numFmtId="0" fontId="31" fillId="0" borderId="37" xfId="0" applyFont="1" applyBorder="1" applyAlignment="1">
      <alignment horizontal="left" vertical="center"/>
    </xf>
    <xf numFmtId="0" fontId="31" fillId="0" borderId="50" xfId="0" applyFont="1" applyBorder="1" applyAlignment="1">
      <alignment horizontal="left" vertical="center"/>
    </xf>
    <xf numFmtId="0" fontId="31" fillId="0" borderId="32" xfId="0" applyFont="1" applyBorder="1" applyAlignment="1">
      <alignment horizontal="left" vertical="center"/>
    </xf>
    <xf numFmtId="0" fontId="5" fillId="0" borderId="3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70" xfId="40" applyFont="1" applyBorder="1" applyAlignment="1">
      <alignment horizontal="center" vertical="center" wrapText="1"/>
    </xf>
    <xf numFmtId="0" fontId="5" fillId="0" borderId="74" xfId="40" applyFont="1" applyBorder="1" applyAlignment="1">
      <alignment horizontal="center" vertical="center" wrapText="1"/>
    </xf>
    <xf numFmtId="0" fontId="5" fillId="0" borderId="71" xfId="40" applyFont="1" applyBorder="1" applyAlignment="1">
      <alignment horizontal="center" vertical="center" wrapText="1"/>
    </xf>
    <xf numFmtId="0" fontId="8" fillId="0" borderId="30" xfId="40" applyFont="1" applyBorder="1" applyAlignment="1">
      <alignment horizontal="left" vertical="center" wrapText="1" indent="1"/>
    </xf>
    <xf numFmtId="0" fontId="8" fillId="0" borderId="31" xfId="40" applyFont="1" applyBorder="1" applyAlignment="1">
      <alignment horizontal="left" vertical="center" wrapText="1" indent="1"/>
    </xf>
    <xf numFmtId="0" fontId="8" fillId="0" borderId="53" xfId="40" applyFont="1" applyBorder="1" applyAlignment="1">
      <alignment horizontal="left" vertical="center" wrapText="1" indent="1"/>
    </xf>
    <xf numFmtId="0" fontId="8" fillId="0" borderId="36" xfId="40" applyFont="1" applyBorder="1" applyAlignment="1">
      <alignment horizontal="left" vertical="center" wrapText="1" indent="1"/>
    </xf>
    <xf numFmtId="0" fontId="8" fillId="0" borderId="29" xfId="40" applyFont="1" applyBorder="1" applyAlignment="1">
      <alignment horizontal="center" vertical="center" wrapText="1"/>
    </xf>
    <xf numFmtId="0" fontId="26" fillId="0" borderId="13" xfId="40" applyFont="1" applyBorder="1" applyAlignment="1">
      <alignment horizontal="left" vertical="center" wrapText="1"/>
    </xf>
    <xf numFmtId="49" fontId="3" fillId="0" borderId="37" xfId="40" applyNumberFormat="1" applyFont="1" applyBorder="1" applyAlignment="1">
      <alignment horizontal="center" vertical="center" wrapText="1"/>
    </xf>
    <xf numFmtId="49" fontId="3" fillId="0" borderId="13" xfId="40" applyNumberFormat="1" applyFont="1" applyBorder="1" applyAlignment="1">
      <alignment horizontal="center" vertical="center" wrapText="1"/>
    </xf>
    <xf numFmtId="3" fontId="13" fillId="0" borderId="63" xfId="45" applyNumberFormat="1" applyFont="1" applyBorder="1" applyAlignment="1">
      <alignment horizontal="center" vertical="center" wrapText="1"/>
    </xf>
    <xf numFmtId="3" fontId="13" fillId="0" borderId="58" xfId="45" applyNumberFormat="1" applyFont="1" applyBorder="1" applyAlignment="1">
      <alignment horizontal="center" vertical="center" wrapText="1"/>
    </xf>
    <xf numFmtId="3" fontId="13" fillId="0" borderId="59" xfId="45" applyNumberFormat="1" applyFont="1" applyBorder="1" applyAlignment="1">
      <alignment horizontal="center" vertical="center" wrapText="1"/>
    </xf>
    <xf numFmtId="3" fontId="8" fillId="0" borderId="22" xfId="45" applyNumberFormat="1" applyFont="1" applyBorder="1" applyAlignment="1">
      <alignment horizontal="center" vertical="center" wrapText="1"/>
    </xf>
    <xf numFmtId="3" fontId="8" fillId="0" borderId="15" xfId="45" applyNumberFormat="1" applyFont="1" applyBorder="1" applyAlignment="1">
      <alignment horizontal="center" vertical="center" wrapText="1"/>
    </xf>
    <xf numFmtId="0" fontId="5" fillId="0" borderId="29" xfId="0" applyFont="1" applyBorder="1" applyAlignment="1">
      <alignment horizontal="center" vertical="center" wrapText="1"/>
    </xf>
    <xf numFmtId="0" fontId="5" fillId="0" borderId="34" xfId="0" applyFont="1" applyBorder="1" applyAlignment="1">
      <alignment horizontal="center" vertical="center" wrapText="1"/>
    </xf>
    <xf numFmtId="0" fontId="60" fillId="32" borderId="15" xfId="42" applyFont="1" applyFill="1" applyBorder="1" applyAlignment="1"/>
    <xf numFmtId="0" fontId="60" fillId="32" borderId="13" xfId="42" applyFont="1" applyFill="1" applyBorder="1" applyAlignment="1"/>
    <xf numFmtId="0" fontId="60" fillId="0" borderId="15" xfId="42" applyFont="1" applyBorder="1" applyAlignment="1"/>
    <xf numFmtId="0" fontId="60" fillId="0" borderId="13" xfId="42" applyFont="1" applyBorder="1" applyAlignment="1"/>
    <xf numFmtId="0" fontId="60" fillId="32" borderId="16" xfId="42" applyFont="1" applyFill="1" applyBorder="1" applyAlignment="1"/>
    <xf numFmtId="0" fontId="60" fillId="32" borderId="17" xfId="42" applyFont="1" applyFill="1" applyBorder="1" applyAlignment="1"/>
    <xf numFmtId="3" fontId="13" fillId="0" borderId="63" xfId="44" applyNumberFormat="1" applyFont="1" applyBorder="1" applyAlignment="1">
      <alignment horizontal="center" vertical="center" wrapText="1"/>
    </xf>
    <xf numFmtId="3" fontId="13" fillId="0" borderId="58" xfId="44" applyNumberFormat="1" applyFont="1" applyBorder="1" applyAlignment="1">
      <alignment horizontal="center" vertical="center" wrapText="1"/>
    </xf>
    <xf numFmtId="3" fontId="13" fillId="0" borderId="59" xfId="44" applyNumberFormat="1" applyFont="1" applyBorder="1" applyAlignment="1">
      <alignment horizontal="center" vertical="center" wrapText="1"/>
    </xf>
    <xf numFmtId="3" fontId="8" fillId="0" borderId="63" xfId="44" applyNumberFormat="1" applyFont="1" applyBorder="1" applyAlignment="1">
      <alignment horizontal="left" vertical="center" wrapText="1" indent="1"/>
    </xf>
    <xf numFmtId="3" fontId="8" fillId="0" borderId="58" xfId="44" applyNumberFormat="1" applyFont="1" applyBorder="1" applyAlignment="1">
      <alignment horizontal="left" vertical="center" wrapText="1" indent="1"/>
    </xf>
    <xf numFmtId="3" fontId="8" fillId="0" borderId="59" xfId="44" applyNumberFormat="1" applyFont="1" applyBorder="1" applyAlignment="1">
      <alignment horizontal="left" vertical="center" wrapText="1" indent="1"/>
    </xf>
    <xf numFmtId="0" fontId="8" fillId="0" borderId="63" xfId="0" applyFont="1" applyBorder="1" applyAlignment="1">
      <alignment horizontal="left"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13" fillId="0" borderId="66" xfId="0" applyNumberFormat="1" applyFont="1" applyBorder="1" applyAlignment="1">
      <alignment horizontal="center" vertical="center" wrapText="1"/>
    </xf>
    <xf numFmtId="0" fontId="13" fillId="0" borderId="67" xfId="0" applyNumberFormat="1" applyFont="1" applyBorder="1" applyAlignment="1">
      <alignment horizontal="center" vertical="center" wrapText="1"/>
    </xf>
    <xf numFmtId="0" fontId="13" fillId="0" borderId="68" xfId="0" applyNumberFormat="1" applyFont="1" applyBorder="1" applyAlignment="1">
      <alignment horizontal="center" vertical="center" wrapText="1"/>
    </xf>
    <xf numFmtId="0" fontId="60" fillId="32" borderId="30" xfId="42" applyFont="1" applyFill="1" applyBorder="1" applyAlignment="1">
      <alignment horizontal="left" vertical="center" indent="1"/>
    </xf>
    <xf numFmtId="0" fontId="60" fillId="32" borderId="31" xfId="42" applyFont="1" applyFill="1" applyBorder="1" applyAlignment="1">
      <alignment horizontal="left" vertical="center" indent="1"/>
    </xf>
    <xf numFmtId="0" fontId="9" fillId="0" borderId="50" xfId="0" applyFont="1" applyBorder="1" applyAlignment="1">
      <alignment horizontal="left"/>
    </xf>
    <xf numFmtId="0" fontId="5" fillId="0" borderId="6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40" xfId="0" applyFont="1" applyBorder="1" applyAlignment="1">
      <alignment horizontal="center" vertical="center" wrapText="1"/>
    </xf>
  </cellXfs>
  <cellStyles count="9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Čiarka" xfId="27" builtinId="3"/>
    <cellStyle name="Čiarka 2" xfId="93"/>
    <cellStyle name="čiarky 2" xfId="28"/>
    <cellStyle name="Explanatory Text" xfId="29"/>
    <cellStyle name="Good" xfId="30"/>
    <cellStyle name="Good 2" xfId="94"/>
    <cellStyle name="Heading 1" xfId="31"/>
    <cellStyle name="Heading 2" xfId="32"/>
    <cellStyle name="Heading 3" xfId="33"/>
    <cellStyle name="Heading 4" xfId="34"/>
    <cellStyle name="Hypertextové prepojenie" xfId="35" builtinId="8"/>
    <cellStyle name="Check Cell" xfId="36"/>
    <cellStyle name="Input" xfId="37"/>
    <cellStyle name="Linked Cell" xfId="38"/>
    <cellStyle name="Neutral" xfId="39"/>
    <cellStyle name="Normálna" xfId="0" builtinId="0"/>
    <cellStyle name="Normálna 2" xfId="40"/>
    <cellStyle name="Normálna 2 2" xfId="91"/>
    <cellStyle name="Normálna 3" xfId="90"/>
    <cellStyle name="Normálna 4" xfId="92"/>
    <cellStyle name="normálne 2" xfId="41"/>
    <cellStyle name="normálne 3" xfId="42"/>
    <cellStyle name="normálne 4" xfId="43"/>
    <cellStyle name="normálne 4 2" xfId="96"/>
    <cellStyle name="normálne_Databazy_VVŠ_2007_ severská" xfId="44"/>
    <cellStyle name="normálne_sprava_VVŠ_2004_tabuľky_vláda" xfId="45"/>
    <cellStyle name="normální_List1" xfId="46"/>
    <cellStyle name="Note" xfId="47"/>
    <cellStyle name="Output" xfId="48"/>
    <cellStyle name="SAPBEXaggData" xfId="49"/>
    <cellStyle name="SAPBEXaggDataEmph" xfId="50"/>
    <cellStyle name="SAPBEXaggItem" xfId="51"/>
    <cellStyle name="SAPBEXaggItemX" xfId="52"/>
    <cellStyle name="SAPBEXexcBad7" xfId="53"/>
    <cellStyle name="SAPBEXexcBad8" xfId="54"/>
    <cellStyle name="SAPBEXexcBad9" xfId="55"/>
    <cellStyle name="SAPBEXexcCritical4" xfId="56"/>
    <cellStyle name="SAPBEXexcCritical5" xfId="57"/>
    <cellStyle name="SAPBEXexcCritical6" xfId="58"/>
    <cellStyle name="SAPBEXexcGood1" xfId="59"/>
    <cellStyle name="SAPBEXexcGood2" xfId="60"/>
    <cellStyle name="SAPBEXexcGood3" xfId="61"/>
    <cellStyle name="SAPBEXfilterDrill" xfId="62"/>
    <cellStyle name="SAPBEXfilterItem" xfId="63"/>
    <cellStyle name="SAPBEXfilterText" xfId="64"/>
    <cellStyle name="SAPBEXformats" xfId="65"/>
    <cellStyle name="SAPBEXheaderItem" xfId="66"/>
    <cellStyle name="SAPBEXheaderText" xfId="67"/>
    <cellStyle name="SAPBEXHLevel0" xfId="68"/>
    <cellStyle name="SAPBEXHLevel0X" xfId="69"/>
    <cellStyle name="SAPBEXHLevel1" xfId="70"/>
    <cellStyle name="SAPBEXHLevel1X" xfId="71"/>
    <cellStyle name="SAPBEXHLevel2" xfId="72"/>
    <cellStyle name="SAPBEXHLevel2X" xfId="73"/>
    <cellStyle name="SAPBEXHLevel3" xfId="74"/>
    <cellStyle name="SAPBEXHLevel3X" xfId="75"/>
    <cellStyle name="SAPBEXchaText" xfId="76"/>
    <cellStyle name="SAPBEXresData" xfId="77"/>
    <cellStyle name="SAPBEXresDataEmph" xfId="78"/>
    <cellStyle name="SAPBEXresItem" xfId="79"/>
    <cellStyle name="SAPBEXresItemX" xfId="80"/>
    <cellStyle name="SAPBEXstdData" xfId="81"/>
    <cellStyle name="SAPBEXstdDataEmph" xfId="82"/>
    <cellStyle name="SAPBEXstdItem" xfId="83"/>
    <cellStyle name="SAPBEXstdItem 2" xfId="95"/>
    <cellStyle name="SAPBEXstdItemX" xfId="84"/>
    <cellStyle name="SAPBEXtitle" xfId="85"/>
    <cellStyle name="SAPBEXundefined" xfId="86"/>
    <cellStyle name="Title" xfId="87"/>
    <cellStyle name="Total" xfId="88"/>
    <cellStyle name="Warning Text" xfId="89"/>
  </cellStyles>
  <dxfs count="0"/>
  <tableStyles count="0" defaultTableStyle="TableStyleMedium9" defaultPivotStyle="PivotStyleLight16"/>
  <colors>
    <mruColors>
      <color rgb="FF0000FF"/>
      <color rgb="FFFFFFFF"/>
      <color rgb="FFFFCC99"/>
      <color rgb="FFCCFFCC"/>
      <color rgb="FFCCFF99"/>
      <color rgb="FF99FFCC"/>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ntranet/sites/sfar/Zdielane%20dokumenty/Zd_sfar/Zd_Ofv&#353;/rok_2022/emilia.severska/AppData/d.pejkovicova/AppData/Local/Microsoft/Windows/INetCache/beata.gondarova/AppData/Documents%20and%20Settings/peter.viest/Local%20Settings/Temporary%20Internet%20Files/Documents%20and%20Settings/Rok_2008/V&#253;ro&#269;n&#233;_spr&#225;vy_2007/Tabu&#318;ky_VV&#352;_2007_pr&#225;zdne.x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tabColor indexed="35"/>
  </sheetPr>
  <dimension ref="A1:R29"/>
  <sheetViews>
    <sheetView zoomScale="90" zoomScaleNormal="90" workbookViewId="0">
      <pane xSplit="1" ySplit="1" topLeftCell="B11" activePane="bottomRight" state="frozen"/>
      <selection pane="topRight" activeCell="B1" sqref="B1"/>
      <selection pane="bottomLeft" activeCell="A3" sqref="A3"/>
      <selection pane="bottomRight" activeCell="U18" sqref="U18"/>
    </sheetView>
  </sheetViews>
  <sheetFormatPr defaultColWidth="9.140625" defaultRowHeight="15.75" x14ac:dyDescent="0.25"/>
  <cols>
    <col min="1" max="1" width="13.7109375" style="407" customWidth="1"/>
    <col min="2" max="16" width="9.140625" style="83"/>
    <col min="17" max="17" width="10.28515625" style="83" customWidth="1"/>
    <col min="18" max="18" width="19.42578125" style="83" customWidth="1"/>
    <col min="19" max="16384" width="9.140625" style="83"/>
  </cols>
  <sheetData>
    <row r="1" spans="1:18" ht="23.25" customHeight="1" x14ac:dyDescent="0.25">
      <c r="A1" s="211"/>
      <c r="B1" s="408" t="s">
        <v>1078</v>
      </c>
      <c r="C1" s="398"/>
      <c r="D1" s="398"/>
      <c r="E1" s="398"/>
      <c r="F1" s="398"/>
      <c r="G1" s="398"/>
      <c r="H1" s="398"/>
      <c r="I1" s="398"/>
      <c r="J1" s="398"/>
      <c r="K1" s="398"/>
      <c r="L1" s="399"/>
      <c r="M1" s="400"/>
      <c r="N1" s="400"/>
      <c r="O1" s="400"/>
      <c r="P1" s="400"/>
      <c r="Q1" s="401"/>
    </row>
    <row r="2" spans="1:18" ht="23.1" customHeight="1" x14ac:dyDescent="0.25">
      <c r="A2" s="233" t="s">
        <v>12</v>
      </c>
      <c r="B2" s="213" t="s">
        <v>1079</v>
      </c>
      <c r="C2" s="213"/>
      <c r="D2" s="213"/>
      <c r="E2" s="213"/>
      <c r="F2" s="213"/>
      <c r="G2" s="213"/>
      <c r="H2" s="213"/>
      <c r="I2" s="213"/>
      <c r="J2" s="213"/>
      <c r="K2" s="213"/>
      <c r="L2" s="213"/>
      <c r="M2" s="213"/>
      <c r="N2" s="213"/>
      <c r="O2" s="213"/>
      <c r="P2" s="213"/>
      <c r="Q2" s="403"/>
    </row>
    <row r="3" spans="1:18" ht="23.1" customHeight="1" x14ac:dyDescent="0.25">
      <c r="A3" s="233" t="s">
        <v>647</v>
      </c>
      <c r="B3" s="213" t="s">
        <v>1080</v>
      </c>
      <c r="C3" s="213"/>
      <c r="D3" s="213"/>
      <c r="E3" s="213"/>
      <c r="F3" s="213"/>
      <c r="G3" s="213"/>
      <c r="H3" s="213"/>
      <c r="I3" s="213"/>
      <c r="J3" s="213"/>
      <c r="K3" s="213"/>
      <c r="L3" s="213"/>
      <c r="M3" s="213"/>
      <c r="N3" s="213"/>
      <c r="O3" s="213"/>
      <c r="P3" s="213"/>
      <c r="Q3" s="403"/>
    </row>
    <row r="4" spans="1:18" ht="23.1" customHeight="1" x14ac:dyDescent="0.25">
      <c r="A4" s="233" t="s">
        <v>777</v>
      </c>
      <c r="B4" s="234" t="s">
        <v>776</v>
      </c>
      <c r="C4" s="234"/>
      <c r="D4" s="213"/>
      <c r="E4" s="213"/>
      <c r="F4" s="213"/>
      <c r="G4" s="213"/>
      <c r="H4" s="213"/>
      <c r="I4" s="213"/>
      <c r="J4" s="213"/>
      <c r="K4" s="213"/>
      <c r="L4" s="213"/>
      <c r="M4" s="213"/>
      <c r="N4" s="213"/>
      <c r="O4" s="213"/>
      <c r="P4" s="213"/>
      <c r="Q4" s="403"/>
      <c r="R4" s="525"/>
    </row>
    <row r="5" spans="1:18" ht="39.75" customHeight="1" x14ac:dyDescent="0.25">
      <c r="A5" s="232" t="s">
        <v>272</v>
      </c>
      <c r="B5" s="869" t="s">
        <v>1081</v>
      </c>
      <c r="C5" s="869"/>
      <c r="D5" s="869"/>
      <c r="E5" s="869"/>
      <c r="F5" s="869"/>
      <c r="G5" s="869"/>
      <c r="H5" s="869"/>
      <c r="I5" s="869"/>
      <c r="J5" s="869"/>
      <c r="K5" s="869"/>
      <c r="L5" s="869"/>
      <c r="M5" s="869"/>
      <c r="N5" s="869"/>
      <c r="O5" s="869"/>
      <c r="P5" s="869"/>
      <c r="Q5" s="870"/>
    </row>
    <row r="6" spans="1:18" ht="23.1" customHeight="1" x14ac:dyDescent="0.25">
      <c r="A6" s="232" t="s">
        <v>175</v>
      </c>
      <c r="B6" s="234" t="s">
        <v>1082</v>
      </c>
      <c r="C6" s="234"/>
      <c r="D6" s="234"/>
      <c r="E6" s="234"/>
      <c r="F6" s="234"/>
      <c r="G6" s="234"/>
      <c r="H6" s="234"/>
      <c r="I6" s="234"/>
      <c r="J6" s="234"/>
      <c r="K6" s="234"/>
      <c r="L6" s="234"/>
      <c r="M6" s="234"/>
      <c r="N6" s="234"/>
      <c r="O6" s="234"/>
      <c r="P6" s="234"/>
      <c r="Q6" s="404"/>
    </row>
    <row r="7" spans="1:18" ht="23.1" customHeight="1" x14ac:dyDescent="0.25">
      <c r="A7" s="232" t="s">
        <v>176</v>
      </c>
      <c r="B7" s="363" t="s">
        <v>1083</v>
      </c>
      <c r="C7" s="234"/>
      <c r="D7" s="234"/>
      <c r="E7" s="234"/>
      <c r="F7" s="234"/>
      <c r="G7" s="234"/>
      <c r="H7" s="234"/>
      <c r="I7" s="234"/>
      <c r="J7" s="234"/>
      <c r="K7" s="234"/>
      <c r="L7" s="234"/>
      <c r="M7" s="234"/>
      <c r="N7" s="234"/>
      <c r="O7" s="234"/>
      <c r="P7" s="234"/>
      <c r="Q7" s="404"/>
    </row>
    <row r="8" spans="1:18" ht="23.1" customHeight="1" x14ac:dyDescent="0.25">
      <c r="A8" s="212" t="s">
        <v>177</v>
      </c>
      <c r="B8" s="210" t="s">
        <v>1084</v>
      </c>
      <c r="C8" s="210"/>
      <c r="D8" s="210"/>
      <c r="E8" s="210"/>
      <c r="F8" s="210"/>
      <c r="G8" s="210"/>
      <c r="H8" s="210"/>
      <c r="I8" s="210"/>
      <c r="J8" s="210"/>
      <c r="K8" s="210"/>
      <c r="L8" s="210"/>
      <c r="M8" s="210"/>
      <c r="N8" s="210"/>
      <c r="O8" s="210"/>
      <c r="P8" s="210"/>
      <c r="Q8" s="402"/>
    </row>
    <row r="9" spans="1:18" ht="23.1" customHeight="1" x14ac:dyDescent="0.25">
      <c r="A9" s="232" t="s">
        <v>178</v>
      </c>
      <c r="B9" s="234" t="s">
        <v>1085</v>
      </c>
      <c r="C9" s="234"/>
      <c r="D9" s="234"/>
      <c r="E9" s="234"/>
      <c r="F9" s="234"/>
      <c r="G9" s="234"/>
      <c r="H9" s="234"/>
      <c r="I9" s="234"/>
      <c r="J9" s="234"/>
      <c r="K9" s="234"/>
      <c r="L9" s="234"/>
      <c r="M9" s="234"/>
      <c r="N9" s="234"/>
      <c r="O9" s="234"/>
      <c r="P9" s="234"/>
      <c r="Q9" s="404"/>
    </row>
    <row r="10" spans="1:18" ht="23.1" customHeight="1" x14ac:dyDescent="0.25">
      <c r="A10" s="232" t="s">
        <v>179</v>
      </c>
      <c r="B10" s="234" t="s">
        <v>1086</v>
      </c>
      <c r="C10" s="234"/>
      <c r="D10" s="234"/>
      <c r="E10" s="234"/>
      <c r="F10" s="234"/>
      <c r="G10" s="234"/>
      <c r="H10" s="234"/>
      <c r="I10" s="234"/>
      <c r="J10" s="234"/>
      <c r="K10" s="234"/>
      <c r="L10" s="234"/>
      <c r="M10" s="234"/>
      <c r="N10" s="234"/>
      <c r="O10" s="234"/>
      <c r="P10" s="234"/>
      <c r="Q10" s="404"/>
    </row>
    <row r="11" spans="1:18" ht="23.1" customHeight="1" x14ac:dyDescent="0.25">
      <c r="A11" s="212" t="s">
        <v>787</v>
      </c>
      <c r="B11" s="210" t="s">
        <v>1087</v>
      </c>
      <c r="C11" s="210"/>
      <c r="D11" s="210"/>
      <c r="E11" s="210"/>
      <c r="F11" s="210"/>
      <c r="G11" s="210"/>
      <c r="H11" s="210"/>
      <c r="I11" s="210"/>
      <c r="J11" s="210"/>
      <c r="K11" s="210"/>
      <c r="L11" s="210"/>
      <c r="M11" s="210"/>
      <c r="N11" s="210"/>
      <c r="O11" s="210"/>
      <c r="P11" s="210"/>
      <c r="Q11" s="402"/>
    </row>
    <row r="12" spans="1:18" ht="23.1" customHeight="1" x14ac:dyDescent="0.25">
      <c r="A12" s="232" t="s">
        <v>180</v>
      </c>
      <c r="B12" s="234" t="s">
        <v>1088</v>
      </c>
      <c r="C12" s="234"/>
      <c r="D12" s="234"/>
      <c r="E12" s="234"/>
      <c r="F12" s="234"/>
      <c r="G12" s="234"/>
      <c r="H12" s="234"/>
      <c r="I12" s="234"/>
      <c r="J12" s="234"/>
      <c r="K12" s="234"/>
      <c r="L12" s="234"/>
      <c r="M12" s="234"/>
      <c r="N12" s="234"/>
      <c r="O12" s="234"/>
      <c r="P12" s="234"/>
      <c r="Q12" s="404"/>
      <c r="R12" s="346"/>
    </row>
    <row r="13" spans="1:18" ht="23.1" customHeight="1" x14ac:dyDescent="0.25">
      <c r="A13" s="232" t="s">
        <v>162</v>
      </c>
      <c r="B13" s="234" t="s">
        <v>1089</v>
      </c>
      <c r="C13" s="234"/>
      <c r="D13" s="234"/>
      <c r="E13" s="234"/>
      <c r="F13" s="234"/>
      <c r="G13" s="234"/>
      <c r="H13" s="234"/>
      <c r="I13" s="234"/>
      <c r="J13" s="234"/>
      <c r="K13" s="234"/>
      <c r="L13" s="234"/>
      <c r="M13" s="234"/>
      <c r="N13" s="234"/>
      <c r="O13" s="234"/>
      <c r="P13" s="234"/>
      <c r="Q13" s="404"/>
    </row>
    <row r="14" spans="1:18" ht="23.1" customHeight="1" x14ac:dyDescent="0.25">
      <c r="A14" s="616" t="s">
        <v>1226</v>
      </c>
      <c r="B14" s="485" t="s">
        <v>1230</v>
      </c>
      <c r="C14" s="485"/>
      <c r="D14" s="485"/>
      <c r="E14" s="485"/>
      <c r="F14" s="485"/>
      <c r="G14" s="485"/>
      <c r="H14" s="485"/>
      <c r="I14" s="485"/>
      <c r="J14" s="485"/>
      <c r="K14" s="485"/>
      <c r="L14" s="485"/>
      <c r="M14" s="485"/>
      <c r="N14" s="485"/>
      <c r="O14" s="485"/>
      <c r="P14" s="485"/>
      <c r="Q14" s="615"/>
      <c r="R14" s="346" t="s">
        <v>1232</v>
      </c>
    </row>
    <row r="15" spans="1:18" ht="23.1" customHeight="1" x14ac:dyDescent="0.25">
      <c r="A15" s="232" t="s">
        <v>0</v>
      </c>
      <c r="B15" s="234" t="s">
        <v>1090</v>
      </c>
      <c r="C15" s="234"/>
      <c r="D15" s="234"/>
      <c r="E15" s="234"/>
      <c r="F15" s="234"/>
      <c r="G15" s="234"/>
      <c r="H15" s="234"/>
      <c r="I15" s="234"/>
      <c r="J15" s="234"/>
      <c r="K15" s="234"/>
      <c r="L15" s="234"/>
      <c r="M15" s="234"/>
      <c r="N15" s="234"/>
      <c r="O15" s="234"/>
      <c r="P15" s="234"/>
      <c r="Q15" s="404"/>
    </row>
    <row r="16" spans="1:18" ht="23.1" customHeight="1" x14ac:dyDescent="0.25">
      <c r="A16" s="212" t="s">
        <v>1</v>
      </c>
      <c r="B16" s="210" t="s">
        <v>1091</v>
      </c>
      <c r="C16" s="210"/>
      <c r="D16" s="210"/>
      <c r="E16" s="210"/>
      <c r="F16" s="210"/>
      <c r="G16" s="210"/>
      <c r="H16" s="210"/>
      <c r="I16" s="210"/>
      <c r="J16" s="210"/>
      <c r="K16" s="210"/>
      <c r="L16" s="210"/>
      <c r="M16" s="210"/>
      <c r="N16" s="210"/>
      <c r="O16" s="210"/>
      <c r="P16" s="210"/>
      <c r="Q16" s="402"/>
    </row>
    <row r="17" spans="1:17" ht="23.1" customHeight="1" x14ac:dyDescent="0.25">
      <c r="A17" s="232" t="s">
        <v>2</v>
      </c>
      <c r="B17" s="234" t="s">
        <v>1094</v>
      </c>
      <c r="C17" s="234"/>
      <c r="D17" s="234"/>
      <c r="E17" s="234"/>
      <c r="F17" s="234"/>
      <c r="G17" s="234"/>
      <c r="H17" s="234"/>
      <c r="I17" s="234"/>
      <c r="J17" s="234"/>
      <c r="K17" s="234"/>
      <c r="L17" s="234"/>
      <c r="M17" s="234"/>
      <c r="N17" s="234"/>
      <c r="O17" s="234"/>
      <c r="P17" s="234"/>
      <c r="Q17" s="404"/>
    </row>
    <row r="18" spans="1:17" ht="23.1" customHeight="1" x14ac:dyDescent="0.25">
      <c r="A18" s="212" t="s">
        <v>3</v>
      </c>
      <c r="B18" s="210" t="s">
        <v>1092</v>
      </c>
      <c r="C18" s="210"/>
      <c r="D18" s="210"/>
      <c r="E18" s="210"/>
      <c r="F18" s="210"/>
      <c r="G18" s="210"/>
      <c r="H18" s="210"/>
      <c r="I18" s="210"/>
      <c r="J18" s="210"/>
      <c r="K18" s="210"/>
      <c r="L18" s="210"/>
      <c r="M18" s="210"/>
      <c r="N18" s="210"/>
      <c r="O18" s="210"/>
      <c r="P18" s="210"/>
      <c r="Q18" s="402"/>
    </row>
    <row r="19" spans="1:17" ht="23.1" customHeight="1" x14ac:dyDescent="0.25">
      <c r="A19" s="232" t="s">
        <v>4</v>
      </c>
      <c r="B19" s="234" t="s">
        <v>1093</v>
      </c>
      <c r="C19" s="234"/>
      <c r="D19" s="234"/>
      <c r="E19" s="234"/>
      <c r="F19" s="234"/>
      <c r="G19" s="234"/>
      <c r="H19" s="234"/>
      <c r="I19" s="234"/>
      <c r="J19" s="234"/>
      <c r="K19" s="234"/>
      <c r="L19" s="234"/>
      <c r="M19" s="234"/>
      <c r="N19" s="234"/>
      <c r="O19" s="234"/>
      <c r="P19" s="234"/>
      <c r="Q19" s="404"/>
    </row>
    <row r="20" spans="1:17" ht="23.1" customHeight="1" x14ac:dyDescent="0.25">
      <c r="A20" s="212" t="s">
        <v>5</v>
      </c>
      <c r="B20" s="210" t="s">
        <v>1095</v>
      </c>
      <c r="C20" s="210"/>
      <c r="D20" s="210"/>
      <c r="E20" s="210"/>
      <c r="F20" s="210"/>
      <c r="G20" s="210"/>
      <c r="H20" s="210"/>
      <c r="I20" s="210"/>
      <c r="J20" s="210"/>
      <c r="K20" s="210"/>
      <c r="L20" s="210"/>
      <c r="M20" s="210"/>
      <c r="N20" s="210"/>
      <c r="O20" s="210"/>
      <c r="P20" s="210"/>
      <c r="Q20" s="402"/>
    </row>
    <row r="21" spans="1:17" ht="32.450000000000003" customHeight="1" x14ac:dyDescent="0.25">
      <c r="A21" s="232" t="s">
        <v>62</v>
      </c>
      <c r="B21" s="873" t="s">
        <v>1096</v>
      </c>
      <c r="C21" s="873"/>
      <c r="D21" s="873"/>
      <c r="E21" s="873"/>
      <c r="F21" s="873"/>
      <c r="G21" s="873"/>
      <c r="H21" s="873"/>
      <c r="I21" s="873"/>
      <c r="J21" s="873"/>
      <c r="K21" s="873"/>
      <c r="L21" s="873"/>
      <c r="M21" s="873"/>
      <c r="N21" s="873"/>
      <c r="O21" s="873"/>
      <c r="P21" s="873"/>
      <c r="Q21" s="874"/>
    </row>
    <row r="22" spans="1:17" ht="33.6" customHeight="1" x14ac:dyDescent="0.25">
      <c r="A22" s="212" t="s">
        <v>6</v>
      </c>
      <c r="B22" s="871" t="s">
        <v>1097</v>
      </c>
      <c r="C22" s="871"/>
      <c r="D22" s="871"/>
      <c r="E22" s="871"/>
      <c r="F22" s="871"/>
      <c r="G22" s="871"/>
      <c r="H22" s="871"/>
      <c r="I22" s="871"/>
      <c r="J22" s="871"/>
      <c r="K22" s="871"/>
      <c r="L22" s="871"/>
      <c r="M22" s="871"/>
      <c r="N22" s="871"/>
      <c r="O22" s="871"/>
      <c r="P22" s="871"/>
      <c r="Q22" s="872"/>
    </row>
    <row r="23" spans="1:17" ht="23.1" customHeight="1" x14ac:dyDescent="0.25">
      <c r="A23" s="232" t="s">
        <v>7</v>
      </c>
      <c r="B23" s="234" t="s">
        <v>1098</v>
      </c>
      <c r="C23" s="234"/>
      <c r="D23" s="234"/>
      <c r="E23" s="234"/>
      <c r="F23" s="234"/>
      <c r="G23" s="234"/>
      <c r="H23" s="234"/>
      <c r="I23" s="234"/>
      <c r="J23" s="234"/>
      <c r="K23" s="234"/>
      <c r="L23" s="234"/>
      <c r="M23" s="234"/>
      <c r="N23" s="234"/>
      <c r="O23" s="234"/>
      <c r="P23" s="234"/>
      <c r="Q23" s="404"/>
    </row>
    <row r="24" spans="1:17" ht="23.1" customHeight="1" x14ac:dyDescent="0.25">
      <c r="A24" s="232" t="s">
        <v>8</v>
      </c>
      <c r="B24" s="210" t="s">
        <v>1099</v>
      </c>
      <c r="C24" s="210"/>
      <c r="D24" s="210"/>
      <c r="E24" s="210"/>
      <c r="F24" s="210"/>
      <c r="G24" s="210"/>
      <c r="H24" s="210"/>
      <c r="I24" s="210"/>
      <c r="J24" s="210"/>
      <c r="K24" s="210"/>
      <c r="L24" s="210"/>
      <c r="M24" s="210"/>
      <c r="N24" s="210"/>
      <c r="O24" s="210"/>
      <c r="P24" s="210"/>
      <c r="Q24" s="402"/>
    </row>
    <row r="25" spans="1:17" ht="23.1" customHeight="1" x14ac:dyDescent="0.25">
      <c r="A25" s="232" t="s">
        <v>9</v>
      </c>
      <c r="B25" s="234" t="s">
        <v>1100</v>
      </c>
      <c r="C25" s="234"/>
      <c r="D25" s="234"/>
      <c r="E25" s="234"/>
      <c r="F25" s="234"/>
      <c r="G25" s="234"/>
      <c r="H25" s="234"/>
      <c r="I25" s="234"/>
      <c r="J25" s="234"/>
      <c r="K25" s="234"/>
      <c r="L25" s="234"/>
      <c r="M25" s="234"/>
      <c r="N25" s="234"/>
      <c r="O25" s="234"/>
      <c r="P25" s="234"/>
      <c r="Q25" s="404"/>
    </row>
    <row r="26" spans="1:17" ht="23.1" customHeight="1" x14ac:dyDescent="0.25">
      <c r="A26" s="232" t="s">
        <v>489</v>
      </c>
      <c r="B26" s="210" t="s">
        <v>1101</v>
      </c>
      <c r="C26" s="210"/>
      <c r="D26" s="210"/>
      <c r="E26" s="210"/>
      <c r="F26" s="210"/>
      <c r="G26" s="210"/>
      <c r="H26" s="210"/>
      <c r="I26" s="210"/>
      <c r="J26" s="210"/>
      <c r="K26" s="210"/>
      <c r="L26" s="210"/>
      <c r="M26" s="210"/>
      <c r="N26" s="210"/>
      <c r="O26" s="210"/>
      <c r="P26" s="210"/>
      <c r="Q26" s="402"/>
    </row>
    <row r="27" spans="1:17" ht="23.1" customHeight="1" x14ac:dyDescent="0.25">
      <c r="A27" s="232" t="s">
        <v>490</v>
      </c>
      <c r="B27" s="234" t="s">
        <v>1102</v>
      </c>
      <c r="C27" s="397"/>
      <c r="D27" s="397"/>
      <c r="E27" s="397"/>
      <c r="F27" s="397"/>
      <c r="G27" s="397"/>
      <c r="H27" s="397"/>
      <c r="I27" s="397"/>
      <c r="J27" s="397"/>
      <c r="K27" s="397"/>
      <c r="L27" s="397"/>
      <c r="M27" s="397"/>
      <c r="N27" s="397"/>
      <c r="O27" s="397"/>
      <c r="P27" s="397"/>
      <c r="Q27" s="405"/>
    </row>
    <row r="28" spans="1:17" x14ac:dyDescent="0.25">
      <c r="A28" s="406"/>
    </row>
    <row r="29" spans="1:17" x14ac:dyDescent="0.25">
      <c r="A29" s="406"/>
    </row>
  </sheetData>
  <mergeCells count="3">
    <mergeCell ref="B5:Q5"/>
    <mergeCell ref="B22:Q22"/>
    <mergeCell ref="B21:Q21"/>
  </mergeCells>
  <phoneticPr fontId="7" type="noConversion"/>
  <hyperlinks>
    <hyperlink ref="B5" r:id="rId1" display="Tabuľky_VVŠ_2007_prázdne.xls"/>
    <hyperlink ref="A7" location="'T3-Výnosy'!A1" display="Tabuľka 3"/>
    <hyperlink ref="A6" location="'T2-Ostatné dot mimo MŠ SR'!A1" display="Tabuľka 2"/>
    <hyperlink ref="A8" location="'T4-Výnosy zo školného'!A1" display="Tabuľka 4"/>
    <hyperlink ref="A5" location="'T1-Dotácie podľa DZ'!A1" display="Tabuľka 1"/>
    <hyperlink ref="A9" location="'T5 - Analýza nákladov'!A1" display="Tabuľka 5"/>
    <hyperlink ref="A10" location="'T6-Zamestnanci_a_mzdy'!A1" display="Tabuľka 6"/>
    <hyperlink ref="A13" location="'T8-Soc_štipendiá'!A1" display="Tabuľka 8"/>
    <hyperlink ref="A15" location="'T9_ŠD '!A1" display="Tabuľka 9"/>
    <hyperlink ref="A16" location="'T10-ŠJ '!A1" display="Tabuľka 10"/>
    <hyperlink ref="A17" location="'T11-Zdroje KV'!A1" display="Tabuľka 11"/>
    <hyperlink ref="A18" location="'T12-KV'!A1" display="Tabuľka 12"/>
    <hyperlink ref="A19" location="'T13-Fondy'!A1" display="Tabuľka 13"/>
    <hyperlink ref="A20" location="'T16 - Štruktúra hotovosti'!A1" display="Tabuľka 16"/>
    <hyperlink ref="A21" location="'T17-Dotácie zo ŠF EU'!A1" display="Tabuľka 17"/>
    <hyperlink ref="A22" location="'T18-Ostatné dotacie z kap MŠ SR'!A1" display="Tabuľka 18"/>
    <hyperlink ref="A23" location="'T19-Štip_ z vlastných '!A1" display="Tabuľka 19"/>
    <hyperlink ref="A24" location="'T20_motivačné štipendiá_nová'!A1" display="Tabuľka 20"/>
    <hyperlink ref="A25" location="'T21-štruktúra_384'!A1" display="Tabuľka 21"/>
    <hyperlink ref="A3" location="Súvzťažnosti!A1" display="Súvzťažnosti"/>
    <hyperlink ref="A2" location="Vysvetlivky!A1" display="Vysvetlivky"/>
    <hyperlink ref="A26" location="T22_Výnosy_soc_oblasť!Oblasť_tlače" display="Tabuľka_22"/>
    <hyperlink ref="A27" location="T23_Náklady_soc_oblasť!A1" display="Tabuľka_­23"/>
    <hyperlink ref="A12" location="'T7_Doktorandi '!A1" display="Tabuľka 7"/>
    <hyperlink ref="A4" location="'Kódy z CRŠ'!A1" display="Kódy z CRŠ"/>
    <hyperlink ref="A11" location="'T6a-Zamestnanci_a_mzdy (ženy)'!A1" display="Tabuľka 6a"/>
    <hyperlink ref="A14" location="'T8a-Teh_štipendiá'!A1" display="Tabuľka 8a"/>
  </hyperlinks>
  <pageMargins left="0.70866141732283472" right="0.43307086614173229" top="0.39" bottom="0.23622047244094491" header="0.23622047244094491" footer="0.19685039370078741"/>
  <pageSetup paperSize="9" scale="71"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Z992"/>
  <sheetViews>
    <sheetView zoomScale="80" zoomScaleNormal="80" zoomScaleSheetLayoutView="80" workbookViewId="0">
      <pane xSplit="2" ySplit="5" topLeftCell="C27" activePane="bottomRight" state="frozen"/>
      <selection pane="topRight" activeCell="C1" sqref="C1"/>
      <selection pane="bottomLeft" activeCell="A6" sqref="A6"/>
      <selection pane="bottomRight" activeCell="I6" sqref="I6"/>
    </sheetView>
  </sheetViews>
  <sheetFormatPr defaultColWidth="9.140625" defaultRowHeight="15.75" x14ac:dyDescent="0.25"/>
  <cols>
    <col min="1" max="1" width="8.42578125" style="582" customWidth="1"/>
    <col min="2" max="2" width="74.140625" style="583" customWidth="1"/>
    <col min="3" max="3" width="18.7109375" style="541" customWidth="1"/>
    <col min="4" max="4" width="19.5703125" style="541" customWidth="1"/>
    <col min="5" max="5" width="20" style="541" customWidth="1"/>
    <col min="6" max="7" width="17" style="541" customWidth="1"/>
    <col min="8" max="8" width="18" style="541" customWidth="1"/>
    <col min="9" max="9" width="18.5703125" style="542" customWidth="1"/>
    <col min="10" max="10" width="16.7109375" style="541" customWidth="1"/>
    <col min="11" max="11" width="9.140625" style="541"/>
    <col min="12" max="12" width="8.85546875" style="541" customWidth="1"/>
    <col min="13" max="16384" width="9.140625" style="541"/>
  </cols>
  <sheetData>
    <row r="1" spans="1:15" ht="35.1" customHeight="1" thickBot="1" x14ac:dyDescent="0.3">
      <c r="A1" s="914" t="s">
        <v>1196</v>
      </c>
      <c r="B1" s="915"/>
      <c r="C1" s="915"/>
      <c r="D1" s="915"/>
      <c r="E1" s="915"/>
      <c r="F1" s="915"/>
      <c r="G1" s="915"/>
      <c r="H1" s="916"/>
      <c r="I1" s="540"/>
    </row>
    <row r="2" spans="1:15" ht="32.450000000000003" customHeight="1" x14ac:dyDescent="0.25">
      <c r="A2" s="917" t="s">
        <v>1294</v>
      </c>
      <c r="B2" s="918"/>
      <c r="C2" s="918"/>
      <c r="D2" s="918"/>
      <c r="E2" s="918"/>
      <c r="F2" s="918"/>
      <c r="G2" s="918"/>
      <c r="H2" s="919"/>
    </row>
    <row r="3" spans="1:15" s="544" customFormat="1" ht="31.5" customHeight="1" x14ac:dyDescent="0.25">
      <c r="A3" s="920" t="s">
        <v>174</v>
      </c>
      <c r="B3" s="921" t="s">
        <v>290</v>
      </c>
      <c r="C3" s="923">
        <v>2020</v>
      </c>
      <c r="D3" s="923"/>
      <c r="E3" s="923">
        <v>2021</v>
      </c>
      <c r="F3" s="923"/>
      <c r="G3" s="924" t="s">
        <v>1194</v>
      </c>
      <c r="H3" s="925"/>
      <c r="I3" s="543"/>
    </row>
    <row r="4" spans="1:15" ht="31.5" customHeight="1" x14ac:dyDescent="0.25">
      <c r="A4" s="920"/>
      <c r="B4" s="922"/>
      <c r="C4" s="739" t="s">
        <v>291</v>
      </c>
      <c r="D4" s="739" t="s">
        <v>292</v>
      </c>
      <c r="E4" s="739" t="s">
        <v>291</v>
      </c>
      <c r="F4" s="739" t="s">
        <v>292</v>
      </c>
      <c r="G4" s="739" t="s">
        <v>291</v>
      </c>
      <c r="H4" s="546" t="s">
        <v>292</v>
      </c>
    </row>
    <row r="5" spans="1:15" x14ac:dyDescent="0.25">
      <c r="A5" s="547"/>
      <c r="B5" s="548"/>
      <c r="C5" s="549" t="s">
        <v>248</v>
      </c>
      <c r="D5" s="549" t="s">
        <v>249</v>
      </c>
      <c r="E5" s="549" t="s">
        <v>250</v>
      </c>
      <c r="F5" s="549" t="s">
        <v>257</v>
      </c>
      <c r="G5" s="549" t="s">
        <v>30</v>
      </c>
      <c r="H5" s="550" t="s">
        <v>31</v>
      </c>
    </row>
    <row r="6" spans="1:15" x14ac:dyDescent="0.25">
      <c r="A6" s="547">
        <v>1</v>
      </c>
      <c r="B6" s="551" t="s">
        <v>921</v>
      </c>
      <c r="C6" s="823">
        <f>SUM(C7:C18)</f>
        <v>4816212.7300000004</v>
      </c>
      <c r="D6" s="823">
        <f>SUM(D7:D18)</f>
        <v>303996.15000000002</v>
      </c>
      <c r="E6" s="823">
        <f>SUM(E7:E18)</f>
        <v>4144131.3499999996</v>
      </c>
      <c r="F6" s="823">
        <f>SUM(F7:F18)</f>
        <v>238321.86</v>
      </c>
      <c r="G6" s="552">
        <f>E6-C6</f>
        <v>-672081.38000000082</v>
      </c>
      <c r="H6" s="553">
        <f>F6-D6</f>
        <v>-65674.290000000037</v>
      </c>
      <c r="I6" s="750"/>
      <c r="O6" s="625"/>
    </row>
    <row r="7" spans="1:15" ht="17.25" customHeight="1" x14ac:dyDescent="0.25">
      <c r="A7" s="547">
        <f>A6+1</f>
        <v>2</v>
      </c>
      <c r="B7" s="554" t="s">
        <v>737</v>
      </c>
      <c r="C7" s="822">
        <v>102897.33</v>
      </c>
      <c r="D7" s="822">
        <v>5368.9</v>
      </c>
      <c r="E7" s="822">
        <v>113781.47</v>
      </c>
      <c r="F7" s="822">
        <v>6407.93</v>
      </c>
      <c r="G7" s="556">
        <f>E7-C7</f>
        <v>10884.14</v>
      </c>
      <c r="H7" s="557">
        <f>F7-D7</f>
        <v>1039.0300000000007</v>
      </c>
      <c r="O7" s="625"/>
    </row>
    <row r="8" spans="1:15" ht="30.6" customHeight="1" x14ac:dyDescent="0.25">
      <c r="A8" s="547">
        <f t="shared" ref="A8:A71" si="0">A7+1</f>
        <v>3</v>
      </c>
      <c r="B8" s="558" t="s">
        <v>833</v>
      </c>
      <c r="C8" s="822">
        <v>350926.58</v>
      </c>
      <c r="D8" s="832">
        <v>6612.08</v>
      </c>
      <c r="E8" s="822">
        <v>337971.49</v>
      </c>
      <c r="F8" s="822">
        <v>8164.59</v>
      </c>
      <c r="G8" s="556">
        <f t="shared" ref="G8:H71" si="1">E8-C8</f>
        <v>-12955.090000000026</v>
      </c>
      <c r="H8" s="557">
        <f t="shared" si="1"/>
        <v>1552.5100000000002</v>
      </c>
      <c r="O8" s="625"/>
    </row>
    <row r="9" spans="1:15" x14ac:dyDescent="0.25">
      <c r="A9" s="547">
        <f t="shared" si="0"/>
        <v>4</v>
      </c>
      <c r="B9" s="554" t="s">
        <v>738</v>
      </c>
      <c r="C9" s="822">
        <v>522757.67</v>
      </c>
      <c r="D9" s="822">
        <v>29390.720000000001</v>
      </c>
      <c r="E9" s="822">
        <v>414849.14</v>
      </c>
      <c r="F9" s="822">
        <v>20335.8</v>
      </c>
      <c r="G9" s="556">
        <f t="shared" si="1"/>
        <v>-107908.52999999997</v>
      </c>
      <c r="H9" s="557">
        <f t="shared" si="1"/>
        <v>-9054.9200000000019</v>
      </c>
      <c r="O9" s="625"/>
    </row>
    <row r="10" spans="1:15" x14ac:dyDescent="0.25">
      <c r="A10" s="547">
        <f t="shared" si="0"/>
        <v>5</v>
      </c>
      <c r="B10" s="554" t="s">
        <v>739</v>
      </c>
      <c r="C10" s="822">
        <v>8729.44</v>
      </c>
      <c r="D10" s="822">
        <v>202.96</v>
      </c>
      <c r="E10" s="822">
        <v>1882.06</v>
      </c>
      <c r="F10" s="822">
        <v>448.34</v>
      </c>
      <c r="G10" s="556">
        <f t="shared" si="1"/>
        <v>-6847.380000000001</v>
      </c>
      <c r="H10" s="557">
        <f t="shared" si="1"/>
        <v>245.37999999999997</v>
      </c>
      <c r="O10" s="625"/>
    </row>
    <row r="11" spans="1:15" x14ac:dyDescent="0.25">
      <c r="A11" s="547">
        <f t="shared" si="0"/>
        <v>6</v>
      </c>
      <c r="B11" s="554" t="s">
        <v>740</v>
      </c>
      <c r="C11" s="822">
        <v>10488.86</v>
      </c>
      <c r="D11" s="822">
        <v>6300.59</v>
      </c>
      <c r="E11" s="822">
        <v>12214.15</v>
      </c>
      <c r="F11" s="822">
        <v>4833.38</v>
      </c>
      <c r="G11" s="556">
        <f t="shared" si="1"/>
        <v>1725.2899999999991</v>
      </c>
      <c r="H11" s="557">
        <f t="shared" si="1"/>
        <v>-1467.21</v>
      </c>
      <c r="O11" s="625"/>
    </row>
    <row r="12" spans="1:15" x14ac:dyDescent="0.25">
      <c r="A12" s="547">
        <f t="shared" si="0"/>
        <v>7</v>
      </c>
      <c r="B12" s="554" t="s">
        <v>741</v>
      </c>
      <c r="C12" s="822">
        <v>267091.34999999998</v>
      </c>
      <c r="D12" s="822">
        <v>28206.23</v>
      </c>
      <c r="E12" s="822">
        <v>134120.88</v>
      </c>
      <c r="F12" s="822">
        <v>27676</v>
      </c>
      <c r="G12" s="556">
        <f t="shared" si="1"/>
        <v>-132970.46999999997</v>
      </c>
      <c r="H12" s="557">
        <f t="shared" si="1"/>
        <v>-530.22999999999956</v>
      </c>
      <c r="O12" s="625"/>
    </row>
    <row r="13" spans="1:15" ht="31.5" x14ac:dyDescent="0.25">
      <c r="A13" s="547">
        <f t="shared" si="0"/>
        <v>8</v>
      </c>
      <c r="B13" s="554" t="s">
        <v>100</v>
      </c>
      <c r="C13" s="822">
        <v>156304.37</v>
      </c>
      <c r="D13" s="822">
        <v>33440.42</v>
      </c>
      <c r="E13" s="822">
        <v>166091.45000000001</v>
      </c>
      <c r="F13" s="822">
        <v>28441.54</v>
      </c>
      <c r="G13" s="556">
        <f t="shared" si="1"/>
        <v>9787.0800000000163</v>
      </c>
      <c r="H13" s="557">
        <f t="shared" si="1"/>
        <v>-4998.8799999999974</v>
      </c>
      <c r="O13" s="625"/>
    </row>
    <row r="14" spans="1:15" x14ac:dyDescent="0.25">
      <c r="A14" s="547">
        <f t="shared" si="0"/>
        <v>9</v>
      </c>
      <c r="B14" s="554" t="s">
        <v>101</v>
      </c>
      <c r="C14" s="822">
        <v>119161.25</v>
      </c>
      <c r="D14" s="822">
        <v>88435.1</v>
      </c>
      <c r="E14" s="822">
        <v>88689.13</v>
      </c>
      <c r="F14" s="822">
        <v>57488.91</v>
      </c>
      <c r="G14" s="556">
        <f t="shared" si="1"/>
        <v>-30472.119999999995</v>
      </c>
      <c r="H14" s="557">
        <f t="shared" si="1"/>
        <v>-30946.190000000002</v>
      </c>
      <c r="O14" s="625"/>
    </row>
    <row r="15" spans="1:15" x14ac:dyDescent="0.25">
      <c r="A15" s="547">
        <f t="shared" si="0"/>
        <v>10</v>
      </c>
      <c r="B15" s="559" t="s">
        <v>102</v>
      </c>
      <c r="C15" s="822">
        <v>904337.47</v>
      </c>
      <c r="D15" s="822">
        <v>19266.41</v>
      </c>
      <c r="E15" s="822">
        <v>854150.36</v>
      </c>
      <c r="F15" s="822">
        <v>11216.88</v>
      </c>
      <c r="G15" s="556">
        <f t="shared" si="1"/>
        <v>-50187.109999999986</v>
      </c>
      <c r="H15" s="557">
        <f t="shared" si="1"/>
        <v>-8049.5300000000007</v>
      </c>
      <c r="O15" s="625"/>
    </row>
    <row r="16" spans="1:15" ht="16.149999999999999" customHeight="1" x14ac:dyDescent="0.25">
      <c r="A16" s="547">
        <f t="shared" si="0"/>
        <v>11</v>
      </c>
      <c r="B16" s="554" t="s">
        <v>103</v>
      </c>
      <c r="C16" s="822">
        <v>356997.46</v>
      </c>
      <c r="D16" s="822">
        <v>609.79</v>
      </c>
      <c r="E16" s="822">
        <v>255369.07</v>
      </c>
      <c r="F16" s="822">
        <v>5418.82</v>
      </c>
      <c r="G16" s="556">
        <f t="shared" si="1"/>
        <v>-101628.39000000001</v>
      </c>
      <c r="H16" s="557">
        <f t="shared" si="1"/>
        <v>4809.03</v>
      </c>
      <c r="O16" s="625"/>
    </row>
    <row r="17" spans="1:15" ht="31.5" x14ac:dyDescent="0.25">
      <c r="A17" s="547">
        <f t="shared" si="0"/>
        <v>12</v>
      </c>
      <c r="B17" s="559" t="s">
        <v>1062</v>
      </c>
      <c r="C17" s="822">
        <v>1166545.3</v>
      </c>
      <c r="D17" s="822">
        <v>27197.599999999999</v>
      </c>
      <c r="E17" s="822">
        <v>929888.06</v>
      </c>
      <c r="F17" s="822">
        <v>25114.560000000001</v>
      </c>
      <c r="G17" s="556">
        <f t="shared" si="1"/>
        <v>-236657.24</v>
      </c>
      <c r="H17" s="557">
        <f t="shared" si="1"/>
        <v>-2083.0399999999972</v>
      </c>
      <c r="I17" s="560"/>
      <c r="O17" s="625"/>
    </row>
    <row r="18" spans="1:15" ht="31.5" x14ac:dyDescent="0.25">
      <c r="A18" s="547">
        <f t="shared" si="0"/>
        <v>13</v>
      </c>
      <c r="B18" s="554" t="s">
        <v>1233</v>
      </c>
      <c r="C18" s="822">
        <v>849975.65</v>
      </c>
      <c r="D18" s="822">
        <v>58965.35</v>
      </c>
      <c r="E18" s="822">
        <v>835124.09</v>
      </c>
      <c r="F18" s="822">
        <v>42775.11</v>
      </c>
      <c r="G18" s="556">
        <f t="shared" si="1"/>
        <v>-14851.560000000056</v>
      </c>
      <c r="H18" s="557">
        <f t="shared" si="1"/>
        <v>-16190.239999999998</v>
      </c>
      <c r="I18" s="560"/>
      <c r="O18" s="625"/>
    </row>
    <row r="19" spans="1:15" x14ac:dyDescent="0.25">
      <c r="A19" s="547">
        <f t="shared" si="0"/>
        <v>14</v>
      </c>
      <c r="B19" s="551" t="s">
        <v>922</v>
      </c>
      <c r="C19" s="823">
        <f>SUM(C20:C25)</f>
        <v>4677880.43</v>
      </c>
      <c r="D19" s="823">
        <f>SUM(D20:D25)</f>
        <v>400082.69</v>
      </c>
      <c r="E19" s="823">
        <f>SUM(E20:E25)</f>
        <v>4617679.08</v>
      </c>
      <c r="F19" s="823">
        <f>SUM(F20:F25)</f>
        <v>350509.58</v>
      </c>
      <c r="G19" s="552">
        <f t="shared" si="1"/>
        <v>-60201.349999999627</v>
      </c>
      <c r="H19" s="553">
        <f t="shared" si="1"/>
        <v>-49573.109999999986</v>
      </c>
      <c r="O19" s="625"/>
    </row>
    <row r="20" spans="1:15" x14ac:dyDescent="0.25">
      <c r="A20" s="547">
        <f t="shared" si="0"/>
        <v>15</v>
      </c>
      <c r="B20" s="554" t="s">
        <v>742</v>
      </c>
      <c r="C20" s="822">
        <v>1582850.82</v>
      </c>
      <c r="D20" s="822">
        <v>44194.34</v>
      </c>
      <c r="E20" s="832">
        <v>1812407.01</v>
      </c>
      <c r="F20" s="822">
        <v>39307.74</v>
      </c>
      <c r="G20" s="556">
        <f t="shared" si="1"/>
        <v>229556.18999999994</v>
      </c>
      <c r="H20" s="557">
        <f t="shared" si="1"/>
        <v>-4886.5999999999985</v>
      </c>
      <c r="O20" s="625"/>
    </row>
    <row r="21" spans="1:15" x14ac:dyDescent="0.25">
      <c r="A21" s="547">
        <f t="shared" si="0"/>
        <v>16</v>
      </c>
      <c r="B21" s="554" t="s">
        <v>743</v>
      </c>
      <c r="C21" s="822">
        <v>2863101.55</v>
      </c>
      <c r="D21" s="822">
        <v>195726.94</v>
      </c>
      <c r="E21" s="822">
        <v>2558952.2999999998</v>
      </c>
      <c r="F21" s="822">
        <v>166671.35</v>
      </c>
      <c r="G21" s="556">
        <f t="shared" si="1"/>
        <v>-304149.25</v>
      </c>
      <c r="H21" s="557">
        <f t="shared" si="1"/>
        <v>-29055.589999999997</v>
      </c>
      <c r="O21" s="625"/>
    </row>
    <row r="22" spans="1:15" x14ac:dyDescent="0.25">
      <c r="A22" s="547">
        <f t="shared" si="0"/>
        <v>17</v>
      </c>
      <c r="B22" s="554" t="s">
        <v>744</v>
      </c>
      <c r="C22" s="822">
        <v>148475.14000000001</v>
      </c>
      <c r="D22" s="822">
        <v>22784.65</v>
      </c>
      <c r="E22" s="822">
        <v>146482.47</v>
      </c>
      <c r="F22" s="822">
        <v>19558.759999999998</v>
      </c>
      <c r="G22" s="556">
        <f t="shared" si="1"/>
        <v>-1992.6700000000128</v>
      </c>
      <c r="H22" s="557">
        <f t="shared" si="1"/>
        <v>-3225.8900000000031</v>
      </c>
      <c r="O22" s="625"/>
    </row>
    <row r="23" spans="1:15" x14ac:dyDescent="0.25">
      <c r="A23" s="547">
        <f t="shared" si="0"/>
        <v>18</v>
      </c>
      <c r="B23" s="554" t="s">
        <v>745</v>
      </c>
      <c r="C23" s="822">
        <v>83405.53</v>
      </c>
      <c r="D23" s="822">
        <v>137376.76</v>
      </c>
      <c r="E23" s="822">
        <v>99633.48</v>
      </c>
      <c r="F23" s="822">
        <v>124946.34</v>
      </c>
      <c r="G23" s="556">
        <f t="shared" si="1"/>
        <v>16227.949999999997</v>
      </c>
      <c r="H23" s="557">
        <f t="shared" si="1"/>
        <v>-12430.420000000013</v>
      </c>
      <c r="O23" s="625"/>
    </row>
    <row r="24" spans="1:15" x14ac:dyDescent="0.25">
      <c r="A24" s="547">
        <f t="shared" si="0"/>
        <v>19</v>
      </c>
      <c r="B24" s="554" t="s">
        <v>746</v>
      </c>
      <c r="C24" s="822">
        <v>47.39</v>
      </c>
      <c r="D24" s="822">
        <v>0</v>
      </c>
      <c r="E24" s="822">
        <v>198.82</v>
      </c>
      <c r="F24" s="822">
        <v>9.58</v>
      </c>
      <c r="G24" s="556">
        <f t="shared" si="1"/>
        <v>151.43</v>
      </c>
      <c r="H24" s="557">
        <f t="shared" si="1"/>
        <v>9.58</v>
      </c>
      <c r="O24" s="625"/>
    </row>
    <row r="25" spans="1:15" x14ac:dyDescent="0.25">
      <c r="A25" s="547">
        <f t="shared" si="0"/>
        <v>20</v>
      </c>
      <c r="B25" s="554" t="s">
        <v>830</v>
      </c>
      <c r="C25" s="822">
        <v>0</v>
      </c>
      <c r="D25" s="822">
        <v>0</v>
      </c>
      <c r="E25" s="822">
        <v>5</v>
      </c>
      <c r="F25" s="822">
        <v>15.81</v>
      </c>
      <c r="G25" s="556">
        <f t="shared" si="1"/>
        <v>5</v>
      </c>
      <c r="H25" s="557">
        <f t="shared" si="1"/>
        <v>15.81</v>
      </c>
      <c r="O25" s="625"/>
    </row>
    <row r="26" spans="1:15" x14ac:dyDescent="0.25">
      <c r="A26" s="547">
        <f t="shared" si="0"/>
        <v>21</v>
      </c>
      <c r="B26" s="551" t="s">
        <v>286</v>
      </c>
      <c r="C26" s="561" t="s">
        <v>276</v>
      </c>
      <c r="D26" s="561" t="s">
        <v>276</v>
      </c>
      <c r="E26" s="561" t="s">
        <v>276</v>
      </c>
      <c r="F26" s="561" t="s">
        <v>276</v>
      </c>
      <c r="G26" s="562" t="s">
        <v>142</v>
      </c>
      <c r="H26" s="563" t="s">
        <v>142</v>
      </c>
      <c r="O26" s="625"/>
    </row>
    <row r="27" spans="1:15" x14ac:dyDescent="0.25">
      <c r="A27" s="547">
        <f t="shared" si="0"/>
        <v>22</v>
      </c>
      <c r="B27" s="551" t="s">
        <v>923</v>
      </c>
      <c r="C27" s="827">
        <f>SUM(C28:C31)</f>
        <v>0</v>
      </c>
      <c r="D27" s="827">
        <f>SUM(D28:D31)</f>
        <v>17999.75</v>
      </c>
      <c r="E27" s="827">
        <f>SUM(E28:E31)</f>
        <v>0</v>
      </c>
      <c r="F27" s="827">
        <f>SUM(F28:F31)</f>
        <v>14388.08</v>
      </c>
      <c r="G27" s="552">
        <f t="shared" si="1"/>
        <v>0</v>
      </c>
      <c r="H27" s="553">
        <f t="shared" si="1"/>
        <v>-3611.67</v>
      </c>
      <c r="O27" s="625"/>
    </row>
    <row r="28" spans="1:15" x14ac:dyDescent="0.25">
      <c r="A28" s="547">
        <f t="shared" si="0"/>
        <v>23</v>
      </c>
      <c r="B28" s="554" t="s">
        <v>240</v>
      </c>
      <c r="C28" s="555">
        <v>0</v>
      </c>
      <c r="D28" s="555">
        <v>0</v>
      </c>
      <c r="E28" s="555">
        <v>0</v>
      </c>
      <c r="F28" s="555">
        <v>0</v>
      </c>
      <c r="G28" s="556">
        <f t="shared" si="1"/>
        <v>0</v>
      </c>
      <c r="H28" s="557">
        <f t="shared" si="1"/>
        <v>0</v>
      </c>
      <c r="O28" s="625"/>
    </row>
    <row r="29" spans="1:15" x14ac:dyDescent="0.25">
      <c r="A29" s="547">
        <f t="shared" si="0"/>
        <v>24</v>
      </c>
      <c r="B29" s="558" t="s">
        <v>264</v>
      </c>
      <c r="C29" s="555">
        <v>0</v>
      </c>
      <c r="D29" s="555">
        <v>0</v>
      </c>
      <c r="E29" s="555">
        <v>0</v>
      </c>
      <c r="F29" s="555">
        <v>0</v>
      </c>
      <c r="G29" s="556">
        <f t="shared" si="1"/>
        <v>0</v>
      </c>
      <c r="H29" s="557">
        <f t="shared" si="1"/>
        <v>0</v>
      </c>
      <c r="O29" s="625"/>
    </row>
    <row r="30" spans="1:15" x14ac:dyDescent="0.25">
      <c r="A30" s="547">
        <f t="shared" si="0"/>
        <v>25</v>
      </c>
      <c r="B30" s="558" t="s">
        <v>54</v>
      </c>
      <c r="C30" s="555">
        <v>0</v>
      </c>
      <c r="D30" s="555">
        <v>0</v>
      </c>
      <c r="E30" s="555">
        <v>0</v>
      </c>
      <c r="F30" s="555">
        <v>0</v>
      </c>
      <c r="G30" s="556">
        <f t="shared" si="1"/>
        <v>0</v>
      </c>
      <c r="H30" s="557">
        <f t="shared" si="1"/>
        <v>0</v>
      </c>
      <c r="O30" s="625"/>
    </row>
    <row r="31" spans="1:15" x14ac:dyDescent="0.25">
      <c r="A31" s="547">
        <f t="shared" si="0"/>
        <v>26</v>
      </c>
      <c r="B31" s="554" t="s">
        <v>55</v>
      </c>
      <c r="C31" s="555">
        <v>0</v>
      </c>
      <c r="D31" s="822">
        <v>17999.75</v>
      </c>
      <c r="E31" s="555">
        <v>0</v>
      </c>
      <c r="F31" s="822">
        <v>14388.08</v>
      </c>
      <c r="G31" s="556">
        <f t="shared" si="1"/>
        <v>0</v>
      </c>
      <c r="H31" s="557">
        <f t="shared" si="1"/>
        <v>-3611.67</v>
      </c>
      <c r="O31" s="625"/>
    </row>
    <row r="32" spans="1:15" x14ac:dyDescent="0.25">
      <c r="A32" s="547">
        <f t="shared" si="0"/>
        <v>27</v>
      </c>
      <c r="B32" s="551" t="s">
        <v>924</v>
      </c>
      <c r="C32" s="823">
        <f>SUM(C33:C39)</f>
        <v>2044374.04</v>
      </c>
      <c r="D32" s="823">
        <f>SUM(D33:D39)</f>
        <v>176449.18</v>
      </c>
      <c r="E32" s="823">
        <f>SUM(E33:E39)</f>
        <v>2706346.6100000003</v>
      </c>
      <c r="F32" s="823">
        <f>SUM(F33:F39)</f>
        <v>219272.26999999996</v>
      </c>
      <c r="G32" s="552">
        <f t="shared" si="1"/>
        <v>661972.5700000003</v>
      </c>
      <c r="H32" s="553">
        <f t="shared" si="1"/>
        <v>42823.089999999967</v>
      </c>
      <c r="O32" s="625"/>
    </row>
    <row r="33" spans="1:15" x14ac:dyDescent="0.25">
      <c r="A33" s="547">
        <f t="shared" si="0"/>
        <v>28</v>
      </c>
      <c r="B33" s="554" t="s">
        <v>104</v>
      </c>
      <c r="C33" s="822">
        <v>921078.42</v>
      </c>
      <c r="D33" s="822">
        <v>51528.51</v>
      </c>
      <c r="E33" s="822">
        <v>1587679.55</v>
      </c>
      <c r="F33" s="822">
        <v>162246.74</v>
      </c>
      <c r="G33" s="556">
        <f t="shared" si="1"/>
        <v>666601.13</v>
      </c>
      <c r="H33" s="557">
        <f t="shared" si="1"/>
        <v>110718.22999999998</v>
      </c>
      <c r="O33" s="625"/>
    </row>
    <row r="34" spans="1:15" ht="31.5" x14ac:dyDescent="0.25">
      <c r="A34" s="547">
        <f t="shared" si="0"/>
        <v>29</v>
      </c>
      <c r="B34" s="554" t="s">
        <v>1063</v>
      </c>
      <c r="C34" s="822">
        <v>483538.39</v>
      </c>
      <c r="D34" s="822">
        <v>34529.1</v>
      </c>
      <c r="E34" s="822">
        <v>501894.3</v>
      </c>
      <c r="F34" s="822">
        <v>19599.61</v>
      </c>
      <c r="G34" s="556">
        <f t="shared" si="1"/>
        <v>18355.909999999974</v>
      </c>
      <c r="H34" s="557">
        <f t="shared" si="1"/>
        <v>-14929.489999999998</v>
      </c>
      <c r="I34" s="560"/>
      <c r="O34" s="625"/>
    </row>
    <row r="35" spans="1:15" x14ac:dyDescent="0.25">
      <c r="A35" s="547">
        <f t="shared" si="0"/>
        <v>30</v>
      </c>
      <c r="B35" s="554" t="s">
        <v>105</v>
      </c>
      <c r="C35" s="822">
        <v>30849.88</v>
      </c>
      <c r="D35" s="822">
        <v>2235.64</v>
      </c>
      <c r="E35" s="822">
        <v>23653.97</v>
      </c>
      <c r="F35" s="822">
        <v>1916.72</v>
      </c>
      <c r="G35" s="556">
        <f t="shared" si="1"/>
        <v>-7195.91</v>
      </c>
      <c r="H35" s="557">
        <f t="shared" si="1"/>
        <v>-318.91999999999985</v>
      </c>
      <c r="O35" s="625"/>
    </row>
    <row r="36" spans="1:15" x14ac:dyDescent="0.25">
      <c r="A36" s="547">
        <f t="shared" si="0"/>
        <v>31</v>
      </c>
      <c r="B36" s="554" t="s">
        <v>106</v>
      </c>
      <c r="C36" s="822">
        <v>60917.3</v>
      </c>
      <c r="D36" s="822">
        <v>9822.17</v>
      </c>
      <c r="E36" s="822">
        <v>78106.3</v>
      </c>
      <c r="F36" s="822">
        <v>6347.83</v>
      </c>
      <c r="G36" s="556">
        <f t="shared" si="1"/>
        <v>17189</v>
      </c>
      <c r="H36" s="557">
        <f t="shared" si="1"/>
        <v>-3474.34</v>
      </c>
      <c r="O36" s="625"/>
    </row>
    <row r="37" spans="1:15" ht="31.5" x14ac:dyDescent="0.25">
      <c r="A37" s="547">
        <f t="shared" si="0"/>
        <v>32</v>
      </c>
      <c r="B37" s="559" t="s">
        <v>107</v>
      </c>
      <c r="C37" s="822">
        <v>5296.6</v>
      </c>
      <c r="D37" s="822">
        <v>55</v>
      </c>
      <c r="E37" s="822">
        <v>20082.61</v>
      </c>
      <c r="F37" s="822">
        <v>3841</v>
      </c>
      <c r="G37" s="556">
        <v>23923.61</v>
      </c>
      <c r="H37" s="557">
        <f t="shared" si="1"/>
        <v>3786</v>
      </c>
      <c r="O37" s="625"/>
    </row>
    <row r="38" spans="1:15" x14ac:dyDescent="0.25">
      <c r="A38" s="547">
        <f t="shared" si="0"/>
        <v>33</v>
      </c>
      <c r="B38" s="554" t="s">
        <v>781</v>
      </c>
      <c r="C38" s="822">
        <v>278934.23</v>
      </c>
      <c r="D38" s="822">
        <v>26297.84</v>
      </c>
      <c r="E38" s="822">
        <v>317201.37</v>
      </c>
      <c r="F38" s="822">
        <v>6085.34</v>
      </c>
      <c r="G38" s="556">
        <f t="shared" si="1"/>
        <v>38267.140000000014</v>
      </c>
      <c r="H38" s="557">
        <f t="shared" si="1"/>
        <v>-20212.5</v>
      </c>
      <c r="O38" s="625"/>
    </row>
    <row r="39" spans="1:15" x14ac:dyDescent="0.25">
      <c r="A39" s="547">
        <f t="shared" si="0"/>
        <v>34</v>
      </c>
      <c r="B39" s="554" t="s">
        <v>108</v>
      </c>
      <c r="C39" s="822">
        <v>263759.21999999997</v>
      </c>
      <c r="D39" s="822">
        <v>51980.92</v>
      </c>
      <c r="E39" s="822">
        <v>177728.51</v>
      </c>
      <c r="F39" s="822">
        <v>19235.03</v>
      </c>
      <c r="G39" s="556">
        <f t="shared" si="1"/>
        <v>-86030.709999999963</v>
      </c>
      <c r="H39" s="557">
        <f t="shared" si="1"/>
        <v>-32745.89</v>
      </c>
      <c r="O39" s="625"/>
    </row>
    <row r="40" spans="1:15" x14ac:dyDescent="0.25">
      <c r="A40" s="547">
        <f t="shared" si="0"/>
        <v>35</v>
      </c>
      <c r="B40" s="551" t="s">
        <v>925</v>
      </c>
      <c r="C40" s="823">
        <f>C41+C42</f>
        <v>195080.26</v>
      </c>
      <c r="D40" s="823">
        <f>D41+D42</f>
        <v>41881.56</v>
      </c>
      <c r="E40" s="823">
        <f>E41+E42</f>
        <v>299394.73</v>
      </c>
      <c r="F40" s="823">
        <f>F41+F42</f>
        <v>63009.39</v>
      </c>
      <c r="G40" s="552">
        <f t="shared" si="1"/>
        <v>104314.46999999997</v>
      </c>
      <c r="H40" s="553">
        <f t="shared" si="1"/>
        <v>21127.83</v>
      </c>
      <c r="O40" s="625"/>
    </row>
    <row r="41" spans="1:15" x14ac:dyDescent="0.25">
      <c r="A41" s="547">
        <f t="shared" si="0"/>
        <v>36</v>
      </c>
      <c r="B41" s="554" t="s">
        <v>747</v>
      </c>
      <c r="C41" s="822">
        <v>80338.48</v>
      </c>
      <c r="D41" s="822">
        <v>38161.89</v>
      </c>
      <c r="E41" s="822">
        <v>105361.36</v>
      </c>
      <c r="F41" s="822">
        <v>45871.4</v>
      </c>
      <c r="G41" s="556">
        <f t="shared" si="1"/>
        <v>25022.880000000005</v>
      </c>
      <c r="H41" s="557">
        <f t="shared" si="1"/>
        <v>7709.510000000002</v>
      </c>
      <c r="O41" s="625"/>
    </row>
    <row r="42" spans="1:15" x14ac:dyDescent="0.25">
      <c r="A42" s="547">
        <f t="shared" si="0"/>
        <v>37</v>
      </c>
      <c r="B42" s="554" t="s">
        <v>1064</v>
      </c>
      <c r="C42" s="822">
        <v>114741.78</v>
      </c>
      <c r="D42" s="822">
        <v>3719.67</v>
      </c>
      <c r="E42" s="822">
        <v>194033.37</v>
      </c>
      <c r="F42" s="822">
        <v>17137.990000000002</v>
      </c>
      <c r="G42" s="556">
        <f t="shared" si="1"/>
        <v>79291.59</v>
      </c>
      <c r="H42" s="557">
        <f t="shared" si="1"/>
        <v>13418.320000000002</v>
      </c>
      <c r="I42" s="560"/>
      <c r="O42" s="625"/>
    </row>
    <row r="43" spans="1:15" x14ac:dyDescent="0.25">
      <c r="A43" s="547">
        <f t="shared" si="0"/>
        <v>38</v>
      </c>
      <c r="B43" s="551" t="s">
        <v>287</v>
      </c>
      <c r="C43" s="824">
        <v>53507.41</v>
      </c>
      <c r="D43" s="824">
        <v>11310.98</v>
      </c>
      <c r="E43" s="824">
        <v>76326.559999999998</v>
      </c>
      <c r="F43" s="824">
        <v>2447.08</v>
      </c>
      <c r="G43" s="556">
        <f t="shared" si="1"/>
        <v>22819.149999999994</v>
      </c>
      <c r="H43" s="557">
        <f t="shared" si="1"/>
        <v>-8863.9</v>
      </c>
      <c r="O43" s="625"/>
    </row>
    <row r="44" spans="1:15" x14ac:dyDescent="0.25">
      <c r="A44" s="547">
        <f t="shared" si="0"/>
        <v>39</v>
      </c>
      <c r="B44" s="551" t="s">
        <v>926</v>
      </c>
      <c r="C44" s="823">
        <f>SUM(C45:C59)</f>
        <v>4715406.3</v>
      </c>
      <c r="D44" s="823">
        <f>SUM(D45:D59)</f>
        <v>710316.13</v>
      </c>
      <c r="E44" s="823">
        <f>SUM(E45:E59)</f>
        <v>5192622.43</v>
      </c>
      <c r="F44" s="823">
        <f>SUM(F45:F59)</f>
        <v>842842.87999999989</v>
      </c>
      <c r="G44" s="552">
        <f t="shared" si="1"/>
        <v>477216.12999999989</v>
      </c>
      <c r="H44" s="553">
        <f t="shared" si="1"/>
        <v>132526.74999999988</v>
      </c>
      <c r="O44" s="625"/>
    </row>
    <row r="45" spans="1:15" x14ac:dyDescent="0.25">
      <c r="A45" s="547">
        <f t="shared" si="0"/>
        <v>40</v>
      </c>
      <c r="B45" s="554" t="s">
        <v>110</v>
      </c>
      <c r="C45" s="822">
        <v>16268.83</v>
      </c>
      <c r="D45" s="822">
        <v>10801.27</v>
      </c>
      <c r="E45" s="822">
        <v>36471.089999999997</v>
      </c>
      <c r="F45" s="822">
        <v>-31036.46</v>
      </c>
      <c r="G45" s="556">
        <f t="shared" si="1"/>
        <v>20202.259999999995</v>
      </c>
      <c r="H45" s="557">
        <f t="shared" si="1"/>
        <v>-41837.729999999996</v>
      </c>
      <c r="O45" s="625"/>
    </row>
    <row r="46" spans="1:15" x14ac:dyDescent="0.25">
      <c r="A46" s="547">
        <f t="shared" si="0"/>
        <v>41</v>
      </c>
      <c r="B46" s="554" t="s">
        <v>109</v>
      </c>
      <c r="C46" s="822">
        <v>115233.17</v>
      </c>
      <c r="D46" s="822">
        <v>11984.84</v>
      </c>
      <c r="E46" s="822">
        <v>80274.59</v>
      </c>
      <c r="F46" s="822">
        <v>12851.78</v>
      </c>
      <c r="G46" s="556">
        <f t="shared" si="1"/>
        <v>-34958.58</v>
      </c>
      <c r="H46" s="557">
        <f t="shared" si="1"/>
        <v>866.94000000000051</v>
      </c>
      <c r="O46" s="625"/>
    </row>
    <row r="47" spans="1:15" x14ac:dyDescent="0.25">
      <c r="A47" s="547">
        <f t="shared" si="0"/>
        <v>42</v>
      </c>
      <c r="B47" s="554" t="s">
        <v>932</v>
      </c>
      <c r="C47" s="822">
        <v>265781.53999999998</v>
      </c>
      <c r="D47" s="822">
        <v>6496.68</v>
      </c>
      <c r="E47" s="822">
        <v>341633.08</v>
      </c>
      <c r="F47" s="822">
        <v>11234.09</v>
      </c>
      <c r="G47" s="556">
        <f t="shared" si="1"/>
        <v>75851.540000000037</v>
      </c>
      <c r="H47" s="557">
        <f t="shared" si="1"/>
        <v>4737.41</v>
      </c>
      <c r="O47" s="625"/>
    </row>
    <row r="48" spans="1:15" x14ac:dyDescent="0.25">
      <c r="A48" s="547">
        <f t="shared" si="0"/>
        <v>43</v>
      </c>
      <c r="B48" s="554" t="s">
        <v>111</v>
      </c>
      <c r="C48" s="822">
        <v>35820.720000000001</v>
      </c>
      <c r="D48" s="822">
        <v>1125.3</v>
      </c>
      <c r="E48" s="822">
        <v>72347.509999999995</v>
      </c>
      <c r="F48" s="822">
        <v>593.07000000000005</v>
      </c>
      <c r="G48" s="556">
        <f t="shared" si="1"/>
        <v>36526.789999999994</v>
      </c>
      <c r="H48" s="557">
        <f t="shared" si="1"/>
        <v>-532.2299999999999</v>
      </c>
      <c r="O48" s="625"/>
    </row>
    <row r="49" spans="1:24" x14ac:dyDescent="0.25">
      <c r="A49" s="547">
        <f t="shared" si="0"/>
        <v>44</v>
      </c>
      <c r="B49" s="554" t="s">
        <v>748</v>
      </c>
      <c r="C49" s="822">
        <v>118584.25</v>
      </c>
      <c r="D49" s="822">
        <v>16989.5</v>
      </c>
      <c r="E49" s="822">
        <v>116569.37</v>
      </c>
      <c r="F49" s="822">
        <v>16828.080000000002</v>
      </c>
      <c r="G49" s="556">
        <f t="shared" si="1"/>
        <v>-2014.8800000000047</v>
      </c>
      <c r="H49" s="557">
        <f t="shared" si="1"/>
        <v>-161.41999999999825</v>
      </c>
      <c r="O49" s="625"/>
    </row>
    <row r="50" spans="1:24" x14ac:dyDescent="0.25">
      <c r="A50" s="547">
        <f t="shared" si="0"/>
        <v>45</v>
      </c>
      <c r="B50" s="554" t="s">
        <v>112</v>
      </c>
      <c r="C50" s="822">
        <v>125644.35</v>
      </c>
      <c r="D50" s="822">
        <v>11261.35</v>
      </c>
      <c r="E50" s="832">
        <v>316598.09999999998</v>
      </c>
      <c r="F50" s="822">
        <v>36102.620000000003</v>
      </c>
      <c r="G50" s="556">
        <f t="shared" si="1"/>
        <v>190953.74999999997</v>
      </c>
      <c r="H50" s="557">
        <f t="shared" si="1"/>
        <v>24841.270000000004</v>
      </c>
      <c r="O50" s="625"/>
    </row>
    <row r="51" spans="1:24" x14ac:dyDescent="0.25">
      <c r="A51" s="547">
        <f t="shared" si="0"/>
        <v>46</v>
      </c>
      <c r="B51" s="554" t="s">
        <v>749</v>
      </c>
      <c r="C51" s="822">
        <v>70305</v>
      </c>
      <c r="D51" s="822">
        <v>4054.35</v>
      </c>
      <c r="E51" s="822">
        <v>70527.7</v>
      </c>
      <c r="F51" s="822">
        <v>5417.33</v>
      </c>
      <c r="G51" s="556">
        <f t="shared" si="1"/>
        <v>222.69999999999709</v>
      </c>
      <c r="H51" s="557">
        <f t="shared" si="1"/>
        <v>1362.98</v>
      </c>
      <c r="O51" s="625"/>
    </row>
    <row r="52" spans="1:24" x14ac:dyDescent="0.25">
      <c r="A52" s="547">
        <f t="shared" si="0"/>
        <v>47</v>
      </c>
      <c r="B52" s="554" t="s">
        <v>750</v>
      </c>
      <c r="C52" s="822">
        <v>62822.36</v>
      </c>
      <c r="D52" s="822">
        <v>5353.89</v>
      </c>
      <c r="E52" s="822">
        <v>58571.79</v>
      </c>
      <c r="F52" s="822">
        <v>5702.48</v>
      </c>
      <c r="G52" s="556">
        <f t="shared" si="1"/>
        <v>-4250.57</v>
      </c>
      <c r="H52" s="557">
        <f t="shared" si="1"/>
        <v>348.58999999999924</v>
      </c>
      <c r="O52" s="625"/>
    </row>
    <row r="53" spans="1:24" x14ac:dyDescent="0.25">
      <c r="A53" s="547">
        <f t="shared" si="0"/>
        <v>48</v>
      </c>
      <c r="B53" s="554" t="s">
        <v>113</v>
      </c>
      <c r="C53" s="822">
        <v>254282.95</v>
      </c>
      <c r="D53" s="822">
        <v>22895.75</v>
      </c>
      <c r="E53" s="822">
        <v>180987.23</v>
      </c>
      <c r="F53" s="822">
        <v>13200.32</v>
      </c>
      <c r="G53" s="556">
        <f t="shared" si="1"/>
        <v>-73295.72</v>
      </c>
      <c r="H53" s="557">
        <f t="shared" si="1"/>
        <v>-9695.43</v>
      </c>
      <c r="O53" s="625"/>
    </row>
    <row r="54" spans="1:24" x14ac:dyDescent="0.25">
      <c r="A54" s="547">
        <f t="shared" si="0"/>
        <v>49</v>
      </c>
      <c r="B54" s="554" t="s">
        <v>114</v>
      </c>
      <c r="C54" s="822">
        <v>4201.28</v>
      </c>
      <c r="D54" s="822">
        <v>0</v>
      </c>
      <c r="E54" s="822">
        <v>24230.3</v>
      </c>
      <c r="F54" s="822">
        <v>0</v>
      </c>
      <c r="G54" s="556">
        <f t="shared" si="1"/>
        <v>20029.02</v>
      </c>
      <c r="H54" s="557">
        <f t="shared" si="1"/>
        <v>0</v>
      </c>
      <c r="O54" s="625"/>
    </row>
    <row r="55" spans="1:24" x14ac:dyDescent="0.25">
      <c r="A55" s="547">
        <f t="shared" si="0"/>
        <v>50</v>
      </c>
      <c r="B55" s="554" t="s">
        <v>831</v>
      </c>
      <c r="C55" s="822">
        <v>51659.24</v>
      </c>
      <c r="D55" s="822">
        <v>4661.8100000000004</v>
      </c>
      <c r="E55" s="822">
        <v>60803.29</v>
      </c>
      <c r="F55" s="822">
        <v>4957.09</v>
      </c>
      <c r="G55" s="556">
        <f t="shared" si="1"/>
        <v>9144.0500000000029</v>
      </c>
      <c r="H55" s="557">
        <f t="shared" si="1"/>
        <v>295.27999999999975</v>
      </c>
      <c r="O55" s="625"/>
    </row>
    <row r="56" spans="1:24" x14ac:dyDescent="0.25">
      <c r="A56" s="547">
        <f t="shared" si="0"/>
        <v>51</v>
      </c>
      <c r="B56" s="554" t="s">
        <v>89</v>
      </c>
      <c r="C56" s="822">
        <v>94804.88</v>
      </c>
      <c r="D56" s="822">
        <v>1926</v>
      </c>
      <c r="E56" s="822">
        <v>203806.82</v>
      </c>
      <c r="F56" s="822">
        <v>4028</v>
      </c>
      <c r="G56" s="556">
        <f t="shared" si="1"/>
        <v>109001.94</v>
      </c>
      <c r="H56" s="557">
        <f t="shared" si="1"/>
        <v>2102</v>
      </c>
      <c r="O56" s="625"/>
    </row>
    <row r="57" spans="1:24" x14ac:dyDescent="0.25">
      <c r="A57" s="547">
        <f t="shared" si="0"/>
        <v>52</v>
      </c>
      <c r="B57" s="554" t="s">
        <v>90</v>
      </c>
      <c r="C57" s="822">
        <v>0</v>
      </c>
      <c r="D57" s="822">
        <v>0</v>
      </c>
      <c r="E57" s="822">
        <v>0</v>
      </c>
      <c r="F57" s="822">
        <v>0</v>
      </c>
      <c r="G57" s="556">
        <f t="shared" si="1"/>
        <v>0</v>
      </c>
      <c r="H57" s="557">
        <f t="shared" si="1"/>
        <v>0</v>
      </c>
      <c r="O57" s="625"/>
    </row>
    <row r="58" spans="1:24" ht="47.25" x14ac:dyDescent="0.25">
      <c r="A58" s="547">
        <f t="shared" si="0"/>
        <v>53</v>
      </c>
      <c r="B58" s="554" t="s">
        <v>902</v>
      </c>
      <c r="C58" s="822">
        <v>2377409.06</v>
      </c>
      <c r="D58" s="822">
        <v>369617.26</v>
      </c>
      <c r="E58" s="822">
        <v>2273550.52</v>
      </c>
      <c r="F58" s="822">
        <v>402242.44</v>
      </c>
      <c r="G58" s="556">
        <f t="shared" si="1"/>
        <v>-103858.54000000004</v>
      </c>
      <c r="H58" s="557">
        <f t="shared" si="1"/>
        <v>32625.179999999993</v>
      </c>
      <c r="J58" s="913"/>
      <c r="K58" s="913"/>
      <c r="L58" s="913"/>
      <c r="O58" s="625"/>
    </row>
    <row r="59" spans="1:24" x14ac:dyDescent="0.25">
      <c r="A59" s="547">
        <f t="shared" si="0"/>
        <v>54</v>
      </c>
      <c r="B59" s="554" t="s">
        <v>896</v>
      </c>
      <c r="C59" s="822">
        <v>1122588.67</v>
      </c>
      <c r="D59" s="822">
        <v>243148.13</v>
      </c>
      <c r="E59" s="822">
        <v>1356251.04</v>
      </c>
      <c r="F59" s="822">
        <v>360722.04</v>
      </c>
      <c r="G59" s="556">
        <f t="shared" si="1"/>
        <v>233662.37000000011</v>
      </c>
      <c r="H59" s="557">
        <f t="shared" si="1"/>
        <v>117573.90999999997</v>
      </c>
      <c r="O59" s="625"/>
    </row>
    <row r="60" spans="1:24" x14ac:dyDescent="0.25">
      <c r="A60" s="547">
        <f t="shared" si="0"/>
        <v>55</v>
      </c>
      <c r="B60" s="551" t="s">
        <v>927</v>
      </c>
      <c r="C60" s="823">
        <f>C61+C62</f>
        <v>43488794.149999999</v>
      </c>
      <c r="D60" s="823">
        <f>D61+D62</f>
        <v>2839604.65</v>
      </c>
      <c r="E60" s="823">
        <f>E61+E62</f>
        <v>46085763.359999999</v>
      </c>
      <c r="F60" s="823">
        <f>F61+F62</f>
        <v>2746411.98</v>
      </c>
      <c r="G60" s="552">
        <f t="shared" si="1"/>
        <v>2596969.2100000009</v>
      </c>
      <c r="H60" s="553">
        <f t="shared" si="1"/>
        <v>-93192.669999999925</v>
      </c>
      <c r="O60" s="625"/>
    </row>
    <row r="61" spans="1:24" x14ac:dyDescent="0.25">
      <c r="A61" s="547">
        <f t="shared" si="0"/>
        <v>56</v>
      </c>
      <c r="B61" s="554" t="s">
        <v>1065</v>
      </c>
      <c r="C61" s="822">
        <v>42463922.280000001</v>
      </c>
      <c r="D61" s="822">
        <v>2678784.7999999998</v>
      </c>
      <c r="E61" s="822">
        <f>44942719.83-300470.8</f>
        <v>44642249.030000001</v>
      </c>
      <c r="F61" s="822">
        <v>2562809.63</v>
      </c>
      <c r="G61" s="556">
        <f t="shared" si="1"/>
        <v>2178326.75</v>
      </c>
      <c r="H61" s="557">
        <f t="shared" si="1"/>
        <v>-115975.16999999993</v>
      </c>
      <c r="I61" s="815"/>
      <c r="J61" s="749"/>
      <c r="O61" s="625"/>
    </row>
    <row r="62" spans="1:24" x14ac:dyDescent="0.25">
      <c r="A62" s="547">
        <f t="shared" si="0"/>
        <v>57</v>
      </c>
      <c r="B62" s="551" t="s">
        <v>928</v>
      </c>
      <c r="C62" s="827">
        <f>SUM(C63:C65)</f>
        <v>1024871.87</v>
      </c>
      <c r="D62" s="827">
        <f>SUM(D63:D65)</f>
        <v>160819.85</v>
      </c>
      <c r="E62" s="827">
        <f>SUM(E63:E65)</f>
        <v>1443514.33</v>
      </c>
      <c r="F62" s="827">
        <f>SUM(F63:F65)</f>
        <v>183602.34999999998</v>
      </c>
      <c r="G62" s="552">
        <f t="shared" si="1"/>
        <v>418642.46000000008</v>
      </c>
      <c r="H62" s="553">
        <f t="shared" si="1"/>
        <v>22782.499999999971</v>
      </c>
      <c r="I62" s="750"/>
      <c r="O62" s="625"/>
    </row>
    <row r="63" spans="1:24" s="566" customFormat="1" x14ac:dyDescent="0.25">
      <c r="A63" s="547">
        <f t="shared" si="0"/>
        <v>58</v>
      </c>
      <c r="B63" s="564" t="s">
        <v>13</v>
      </c>
      <c r="C63" s="825">
        <v>892855.36</v>
      </c>
      <c r="D63" s="825">
        <v>126548.24</v>
      </c>
      <c r="E63" s="825">
        <f>1005499+300470.8</f>
        <v>1305969.8</v>
      </c>
      <c r="F63" s="825">
        <v>146162.01999999999</v>
      </c>
      <c r="G63" s="556">
        <f t="shared" si="1"/>
        <v>413114.44000000006</v>
      </c>
      <c r="H63" s="557">
        <f t="shared" si="1"/>
        <v>19613.779999999984</v>
      </c>
      <c r="I63" s="565"/>
      <c r="O63" s="626"/>
      <c r="X63" s="541"/>
    </row>
    <row r="64" spans="1:24" ht="31.5" x14ac:dyDescent="0.25">
      <c r="A64" s="547">
        <f t="shared" si="0"/>
        <v>59</v>
      </c>
      <c r="B64" s="564" t="s">
        <v>14</v>
      </c>
      <c r="C64" s="822">
        <v>46333.41</v>
      </c>
      <c r="D64" s="822">
        <v>17314.060000000001</v>
      </c>
      <c r="E64" s="822">
        <v>56547.68</v>
      </c>
      <c r="F64" s="822">
        <v>22395.47</v>
      </c>
      <c r="G64" s="556">
        <f t="shared" si="1"/>
        <v>10214.269999999997</v>
      </c>
      <c r="H64" s="557">
        <f t="shared" si="1"/>
        <v>5081.41</v>
      </c>
      <c r="O64" s="625"/>
    </row>
    <row r="65" spans="1:15" x14ac:dyDescent="0.25">
      <c r="A65" s="547">
        <f t="shared" si="0"/>
        <v>60</v>
      </c>
      <c r="B65" s="554" t="s">
        <v>211</v>
      </c>
      <c r="C65" s="822">
        <v>85683.1</v>
      </c>
      <c r="D65" s="822">
        <v>16957.55</v>
      </c>
      <c r="E65" s="822">
        <v>80996.850000000006</v>
      </c>
      <c r="F65" s="822">
        <v>15044.86</v>
      </c>
      <c r="G65" s="556">
        <f t="shared" si="1"/>
        <v>-4686.25</v>
      </c>
      <c r="H65" s="557">
        <f t="shared" si="1"/>
        <v>-1912.6899999999987</v>
      </c>
      <c r="O65" s="625"/>
    </row>
    <row r="66" spans="1:15" x14ac:dyDescent="0.25">
      <c r="A66" s="547">
        <f t="shared" si="0"/>
        <v>61</v>
      </c>
      <c r="B66" s="551" t="s">
        <v>152</v>
      </c>
      <c r="C66" s="822">
        <v>14870862.699999999</v>
      </c>
      <c r="D66" s="822">
        <v>915620.5</v>
      </c>
      <c r="E66" s="832">
        <v>15683998.18</v>
      </c>
      <c r="F66" s="822">
        <v>885691.24</v>
      </c>
      <c r="G66" s="556">
        <f t="shared" si="1"/>
        <v>813135.48000000045</v>
      </c>
      <c r="H66" s="557">
        <f t="shared" si="1"/>
        <v>-29929.260000000009</v>
      </c>
      <c r="O66" s="625"/>
    </row>
    <row r="67" spans="1:15" x14ac:dyDescent="0.25">
      <c r="A67" s="547">
        <f t="shared" si="0"/>
        <v>62</v>
      </c>
      <c r="B67" s="551" t="s">
        <v>28</v>
      </c>
      <c r="C67" s="822">
        <v>341112.59</v>
      </c>
      <c r="D67" s="822">
        <v>5681.11</v>
      </c>
      <c r="E67" s="822">
        <v>346686.26</v>
      </c>
      <c r="F67" s="822">
        <v>3862.84</v>
      </c>
      <c r="G67" s="556">
        <f t="shared" si="1"/>
        <v>5573.6699999999837</v>
      </c>
      <c r="H67" s="557">
        <f t="shared" si="1"/>
        <v>-1818.2699999999995</v>
      </c>
      <c r="O67" s="625"/>
    </row>
    <row r="68" spans="1:15" ht="18.75" customHeight="1" x14ac:dyDescent="0.25">
      <c r="A68" s="547">
        <f t="shared" si="0"/>
        <v>63</v>
      </c>
      <c r="B68" s="551" t="s">
        <v>929</v>
      </c>
      <c r="C68" s="823">
        <f>SUM(C69:C74)</f>
        <v>1677001.2400000002</v>
      </c>
      <c r="D68" s="823">
        <f>SUM(D69:D74)</f>
        <v>68043.430000000008</v>
      </c>
      <c r="E68" s="823">
        <f>SUM(E69:E74)</f>
        <v>1870321.3699999999</v>
      </c>
      <c r="F68" s="823">
        <f>SUM(F69:F74)</f>
        <v>61946.359999999993</v>
      </c>
      <c r="G68" s="552">
        <f t="shared" si="1"/>
        <v>193320.12999999966</v>
      </c>
      <c r="H68" s="553">
        <f t="shared" si="1"/>
        <v>-6097.0700000000143</v>
      </c>
      <c r="O68" s="625"/>
    </row>
    <row r="69" spans="1:15" x14ac:dyDescent="0.25">
      <c r="A69" s="547">
        <f t="shared" si="0"/>
        <v>64</v>
      </c>
      <c r="B69" s="554" t="s">
        <v>77</v>
      </c>
      <c r="C69" s="822">
        <v>443530.22</v>
      </c>
      <c r="D69" s="822">
        <v>32333.63</v>
      </c>
      <c r="E69" s="822">
        <v>476957.69</v>
      </c>
      <c r="F69" s="822">
        <v>30882.32</v>
      </c>
      <c r="G69" s="556">
        <f t="shared" si="1"/>
        <v>33427.47000000003</v>
      </c>
      <c r="H69" s="557">
        <f t="shared" si="1"/>
        <v>-1451.3100000000013</v>
      </c>
      <c r="O69" s="625"/>
    </row>
    <row r="70" spans="1:15" x14ac:dyDescent="0.25">
      <c r="A70" s="547">
        <f t="shared" si="0"/>
        <v>65</v>
      </c>
      <c r="B70" s="554" t="s">
        <v>871</v>
      </c>
      <c r="C70" s="822">
        <v>808923.02</v>
      </c>
      <c r="D70" s="822">
        <v>20039.75</v>
      </c>
      <c r="E70" s="822">
        <v>906321.74</v>
      </c>
      <c r="F70" s="822">
        <v>14349.24</v>
      </c>
      <c r="G70" s="556">
        <f t="shared" si="1"/>
        <v>97398.719999999972</v>
      </c>
      <c r="H70" s="557">
        <f t="shared" si="1"/>
        <v>-5690.51</v>
      </c>
      <c r="O70" s="625"/>
    </row>
    <row r="71" spans="1:15" x14ac:dyDescent="0.25">
      <c r="A71" s="547">
        <f t="shared" si="0"/>
        <v>66</v>
      </c>
      <c r="B71" s="554" t="s">
        <v>115</v>
      </c>
      <c r="C71" s="822">
        <v>200263.35</v>
      </c>
      <c r="D71" s="822">
        <v>10747.29</v>
      </c>
      <c r="E71" s="822">
        <v>283898.74</v>
      </c>
      <c r="F71" s="822">
        <v>13160.86</v>
      </c>
      <c r="G71" s="556">
        <f t="shared" si="1"/>
        <v>83635.389999999985</v>
      </c>
      <c r="H71" s="557">
        <f t="shared" si="1"/>
        <v>2413.5699999999997</v>
      </c>
      <c r="O71" s="625"/>
    </row>
    <row r="72" spans="1:15" x14ac:dyDescent="0.25">
      <c r="A72" s="547">
        <f t="shared" ref="A72:A103" si="2">A71+1</f>
        <v>67</v>
      </c>
      <c r="B72" s="554" t="s">
        <v>116</v>
      </c>
      <c r="C72" s="822">
        <v>73544.13</v>
      </c>
      <c r="D72" s="822">
        <v>4742.05</v>
      </c>
      <c r="E72" s="822">
        <v>57211.06</v>
      </c>
      <c r="F72" s="822">
        <v>2145.29</v>
      </c>
      <c r="G72" s="556">
        <f t="shared" ref="G72:H102" si="3">E72-C72</f>
        <v>-16333.070000000007</v>
      </c>
      <c r="H72" s="557">
        <f t="shared" si="3"/>
        <v>-2596.7600000000002</v>
      </c>
      <c r="O72" s="625"/>
    </row>
    <row r="73" spans="1:15" x14ac:dyDescent="0.25">
      <c r="A73" s="547">
        <f t="shared" si="2"/>
        <v>68</v>
      </c>
      <c r="B73" s="554" t="s">
        <v>117</v>
      </c>
      <c r="C73" s="822">
        <v>25502.080000000002</v>
      </c>
      <c r="D73" s="822">
        <v>158.38</v>
      </c>
      <c r="E73" s="822">
        <v>13730.95</v>
      </c>
      <c r="F73" s="822">
        <v>303.33999999999997</v>
      </c>
      <c r="G73" s="556">
        <f t="shared" si="3"/>
        <v>-11771.130000000001</v>
      </c>
      <c r="H73" s="557">
        <f t="shared" si="3"/>
        <v>144.95999999999998</v>
      </c>
      <c r="O73" s="625"/>
    </row>
    <row r="74" spans="1:15" x14ac:dyDescent="0.25">
      <c r="A74" s="547">
        <f t="shared" si="2"/>
        <v>69</v>
      </c>
      <c r="B74" s="554" t="s">
        <v>1066</v>
      </c>
      <c r="C74" s="822">
        <v>125238.44</v>
      </c>
      <c r="D74" s="822">
        <v>22.33</v>
      </c>
      <c r="E74" s="822">
        <v>132201.19</v>
      </c>
      <c r="F74" s="822">
        <v>1105.31</v>
      </c>
      <c r="G74" s="556">
        <f t="shared" si="3"/>
        <v>6962.75</v>
      </c>
      <c r="H74" s="557">
        <f t="shared" si="3"/>
        <v>1082.98</v>
      </c>
      <c r="O74" s="625"/>
    </row>
    <row r="75" spans="1:15" x14ac:dyDescent="0.25">
      <c r="A75" s="547">
        <f t="shared" si="2"/>
        <v>70</v>
      </c>
      <c r="B75" s="551" t="s">
        <v>42</v>
      </c>
      <c r="C75" s="822">
        <v>1516.32</v>
      </c>
      <c r="D75" s="822">
        <v>2735.86</v>
      </c>
      <c r="E75" s="822">
        <v>1176.47</v>
      </c>
      <c r="F75" s="822">
        <v>525.28</v>
      </c>
      <c r="G75" s="556">
        <f t="shared" si="3"/>
        <v>-339.84999999999991</v>
      </c>
      <c r="H75" s="557">
        <f t="shared" si="3"/>
        <v>-2210.58</v>
      </c>
      <c r="I75" s="560"/>
      <c r="O75" s="625"/>
    </row>
    <row r="76" spans="1:15" x14ac:dyDescent="0.25">
      <c r="A76" s="547">
        <f t="shared" si="2"/>
        <v>71</v>
      </c>
      <c r="B76" s="551" t="s">
        <v>336</v>
      </c>
      <c r="C76" s="822">
        <v>0</v>
      </c>
      <c r="D76" s="822">
        <v>3256.73</v>
      </c>
      <c r="E76" s="822">
        <v>0</v>
      </c>
      <c r="F76" s="822">
        <v>2854.7</v>
      </c>
      <c r="G76" s="556">
        <f t="shared" si="3"/>
        <v>0</v>
      </c>
      <c r="H76" s="557">
        <f t="shared" si="3"/>
        <v>-402.0300000000002</v>
      </c>
      <c r="O76" s="625"/>
    </row>
    <row r="77" spans="1:15" x14ac:dyDescent="0.25">
      <c r="A77" s="547">
        <f t="shared" si="2"/>
        <v>72</v>
      </c>
      <c r="B77" s="551" t="s">
        <v>153</v>
      </c>
      <c r="C77" s="822">
        <v>288489.96999999997</v>
      </c>
      <c r="D77" s="822">
        <v>70121.39</v>
      </c>
      <c r="E77" s="822">
        <v>288411.58</v>
      </c>
      <c r="F77" s="822">
        <v>69861.88</v>
      </c>
      <c r="G77" s="556">
        <f t="shared" si="3"/>
        <v>-78.389999999955762</v>
      </c>
      <c r="H77" s="557">
        <f t="shared" si="3"/>
        <v>-259.50999999999476</v>
      </c>
      <c r="O77" s="625"/>
    </row>
    <row r="78" spans="1:15" x14ac:dyDescent="0.25">
      <c r="A78" s="547">
        <f t="shared" si="2"/>
        <v>73</v>
      </c>
      <c r="B78" s="551" t="s">
        <v>261</v>
      </c>
      <c r="C78" s="822">
        <v>151878.6</v>
      </c>
      <c r="D78" s="822">
        <v>9125.44</v>
      </c>
      <c r="E78" s="822">
        <v>161328.38</v>
      </c>
      <c r="F78" s="822">
        <v>11689.84</v>
      </c>
      <c r="G78" s="556">
        <f t="shared" si="3"/>
        <v>9449.7799999999988</v>
      </c>
      <c r="H78" s="557">
        <f t="shared" si="3"/>
        <v>2564.3999999999996</v>
      </c>
      <c r="O78" s="625"/>
    </row>
    <row r="79" spans="1:15" x14ac:dyDescent="0.25">
      <c r="A79" s="547">
        <f t="shared" si="2"/>
        <v>74</v>
      </c>
      <c r="B79" s="551" t="s">
        <v>919</v>
      </c>
      <c r="C79" s="823">
        <f>C80+C81</f>
        <v>6655896.1900000013</v>
      </c>
      <c r="D79" s="823">
        <f>D80+D81</f>
        <v>293755.28999999998</v>
      </c>
      <c r="E79" s="823">
        <f>E80+E81</f>
        <v>7522966.2500000009</v>
      </c>
      <c r="F79" s="823">
        <f>F80+F81</f>
        <v>487867.23</v>
      </c>
      <c r="G79" s="552">
        <f t="shared" si="3"/>
        <v>867070.05999999959</v>
      </c>
      <c r="H79" s="553">
        <f t="shared" si="3"/>
        <v>194111.94</v>
      </c>
      <c r="O79" s="625"/>
    </row>
    <row r="80" spans="1:15" ht="16.5" customHeight="1" x14ac:dyDescent="0.25">
      <c r="A80" s="547">
        <f t="shared" si="2"/>
        <v>75</v>
      </c>
      <c r="B80" s="551" t="s">
        <v>1067</v>
      </c>
      <c r="C80" s="824">
        <v>18099.48</v>
      </c>
      <c r="D80" s="824">
        <v>29293.29</v>
      </c>
      <c r="E80" s="824">
        <v>44852.36</v>
      </c>
      <c r="F80" s="824">
        <v>84010.22</v>
      </c>
      <c r="G80" s="556">
        <f t="shared" si="3"/>
        <v>26752.880000000001</v>
      </c>
      <c r="H80" s="557">
        <f t="shared" si="3"/>
        <v>54716.93</v>
      </c>
      <c r="I80" s="560"/>
      <c r="O80" s="625"/>
    </row>
    <row r="81" spans="1:26" x14ac:dyDescent="0.25">
      <c r="A81" s="547">
        <f t="shared" si="2"/>
        <v>76</v>
      </c>
      <c r="B81" s="551" t="s">
        <v>15</v>
      </c>
      <c r="C81" s="823">
        <f>SUM(C82:C89)</f>
        <v>6637796.7100000009</v>
      </c>
      <c r="D81" s="831">
        <f>SUM(D82:D89)</f>
        <v>264462</v>
      </c>
      <c r="E81" s="831">
        <f>SUM(E82:E89)</f>
        <v>7478113.8900000006</v>
      </c>
      <c r="F81" s="823">
        <f>SUM(F82:F89)</f>
        <v>403857.01</v>
      </c>
      <c r="G81" s="552">
        <f t="shared" si="3"/>
        <v>840317.1799999997</v>
      </c>
      <c r="H81" s="553">
        <f t="shared" si="3"/>
        <v>139395.01</v>
      </c>
      <c r="I81" s="560"/>
      <c r="O81" s="625"/>
    </row>
    <row r="82" spans="1:26" ht="16.5" customHeight="1" x14ac:dyDescent="0.25">
      <c r="A82" s="753">
        <f t="shared" si="2"/>
        <v>77</v>
      </c>
      <c r="B82" s="754" t="s">
        <v>720</v>
      </c>
      <c r="C82" s="826">
        <v>4573305.88</v>
      </c>
      <c r="D82" s="826">
        <v>0.05</v>
      </c>
      <c r="E82" s="826">
        <v>4759572</v>
      </c>
      <c r="F82" s="826">
        <v>0</v>
      </c>
      <c r="G82" s="755">
        <f t="shared" si="3"/>
        <v>186266.12000000011</v>
      </c>
      <c r="H82" s="756">
        <f t="shared" si="3"/>
        <v>-0.05</v>
      </c>
      <c r="I82" s="830"/>
      <c r="O82" s="625"/>
    </row>
    <row r="83" spans="1:26" x14ac:dyDescent="0.25">
      <c r="A83" s="547">
        <f t="shared" si="2"/>
        <v>78</v>
      </c>
      <c r="B83" s="554" t="s">
        <v>118</v>
      </c>
      <c r="C83" s="822">
        <v>11176.19</v>
      </c>
      <c r="D83" s="822">
        <v>1110.58</v>
      </c>
      <c r="E83" s="822">
        <v>10396.41</v>
      </c>
      <c r="F83" s="822">
        <v>1379.06</v>
      </c>
      <c r="G83" s="556">
        <f t="shared" si="3"/>
        <v>-779.78000000000065</v>
      </c>
      <c r="H83" s="557">
        <f t="shared" si="3"/>
        <v>268.48</v>
      </c>
      <c r="O83" s="625"/>
    </row>
    <row r="84" spans="1:26" x14ac:dyDescent="0.25">
      <c r="A84" s="547">
        <f t="shared" si="2"/>
        <v>79</v>
      </c>
      <c r="B84" s="554" t="s">
        <v>119</v>
      </c>
      <c r="C84" s="822">
        <v>0</v>
      </c>
      <c r="D84" s="822">
        <v>0</v>
      </c>
      <c r="E84" s="822">
        <v>0</v>
      </c>
      <c r="F84" s="822">
        <v>0</v>
      </c>
      <c r="G84" s="556">
        <f t="shared" si="3"/>
        <v>0</v>
      </c>
      <c r="H84" s="557">
        <f t="shared" si="3"/>
        <v>0</v>
      </c>
      <c r="O84" s="625"/>
    </row>
    <row r="85" spans="1:26" ht="31.5" x14ac:dyDescent="0.25">
      <c r="A85" s="547">
        <f t="shared" si="2"/>
        <v>80</v>
      </c>
      <c r="B85" s="554" t="s">
        <v>782</v>
      </c>
      <c r="C85" s="822">
        <v>115995.54</v>
      </c>
      <c r="D85" s="822">
        <v>4072.96</v>
      </c>
      <c r="E85" s="822">
        <v>82375.45</v>
      </c>
      <c r="F85" s="822">
        <v>3686.68</v>
      </c>
      <c r="G85" s="556">
        <f t="shared" si="3"/>
        <v>-33620.089999999997</v>
      </c>
      <c r="H85" s="557">
        <f t="shared" si="3"/>
        <v>-386.2800000000002</v>
      </c>
      <c r="I85" s="567"/>
      <c r="J85" s="568"/>
      <c r="K85" s="568"/>
      <c r="L85" s="568"/>
      <c r="M85" s="568"/>
      <c r="O85" s="625"/>
    </row>
    <row r="86" spans="1:26" x14ac:dyDescent="0.25">
      <c r="A86" s="547">
        <f t="shared" si="2"/>
        <v>81</v>
      </c>
      <c r="B86" s="554" t="s">
        <v>1068</v>
      </c>
      <c r="C86" s="822">
        <v>204420.25</v>
      </c>
      <c r="D86" s="822">
        <v>0</v>
      </c>
      <c r="E86" s="822">
        <v>133083</v>
      </c>
      <c r="F86" s="822">
        <v>0</v>
      </c>
      <c r="G86" s="556">
        <f t="shared" si="3"/>
        <v>-71337.25</v>
      </c>
      <c r="H86" s="557">
        <f t="shared" si="3"/>
        <v>0</v>
      </c>
      <c r="I86" s="830"/>
      <c r="K86" s="560"/>
      <c r="O86" s="625"/>
    </row>
    <row r="87" spans="1:26" x14ac:dyDescent="0.25">
      <c r="A87" s="547" t="s">
        <v>835</v>
      </c>
      <c r="B87" s="554" t="s">
        <v>834</v>
      </c>
      <c r="C87" s="822">
        <v>0</v>
      </c>
      <c r="D87" s="822">
        <v>0</v>
      </c>
      <c r="E87" s="822">
        <v>480</v>
      </c>
      <c r="F87" s="822">
        <v>0</v>
      </c>
      <c r="G87" s="556">
        <f t="shared" si="3"/>
        <v>480</v>
      </c>
      <c r="H87" s="557">
        <f t="shared" si="3"/>
        <v>0</v>
      </c>
      <c r="I87" s="540"/>
      <c r="J87" s="569"/>
      <c r="O87" s="625"/>
    </row>
    <row r="88" spans="1:26" x14ac:dyDescent="0.25">
      <c r="A88" s="547">
        <f>A86+1</f>
        <v>82</v>
      </c>
      <c r="B88" s="554" t="s">
        <v>837</v>
      </c>
      <c r="C88" s="822">
        <v>768707.02</v>
      </c>
      <c r="D88" s="822">
        <v>253810.51</v>
      </c>
      <c r="E88" s="822">
        <v>818640.66</v>
      </c>
      <c r="F88" s="822">
        <v>355853.99</v>
      </c>
      <c r="G88" s="556">
        <f t="shared" si="3"/>
        <v>49933.640000000014</v>
      </c>
      <c r="H88" s="557">
        <f t="shared" si="3"/>
        <v>102043.47999999998</v>
      </c>
      <c r="I88" s="540"/>
      <c r="O88" s="625"/>
    </row>
    <row r="89" spans="1:26" x14ac:dyDescent="0.25">
      <c r="A89" s="547">
        <f t="shared" si="2"/>
        <v>83</v>
      </c>
      <c r="B89" s="554" t="s">
        <v>1069</v>
      </c>
      <c r="C89" s="822">
        <v>964191.83</v>
      </c>
      <c r="D89" s="822">
        <v>5467.9</v>
      </c>
      <c r="E89" s="822">
        <f>1690141.51-16575.14</f>
        <v>1673566.37</v>
      </c>
      <c r="F89" s="822">
        <v>42937.279999999999</v>
      </c>
      <c r="G89" s="556">
        <f t="shared" si="3"/>
        <v>709374.54000000015</v>
      </c>
      <c r="H89" s="557">
        <f t="shared" si="3"/>
        <v>37469.379999999997</v>
      </c>
      <c r="I89" s="540"/>
      <c r="K89" s="560"/>
      <c r="O89" s="625"/>
    </row>
    <row r="90" spans="1:26" ht="31.5" x14ac:dyDescent="0.25">
      <c r="A90" s="547">
        <f t="shared" si="2"/>
        <v>84</v>
      </c>
      <c r="B90" s="551" t="s">
        <v>920</v>
      </c>
      <c r="C90" s="823">
        <f>SUM(C91:C99)</f>
        <v>15811099.77</v>
      </c>
      <c r="D90" s="823">
        <f>SUM(D91:D99)</f>
        <v>26511.589999999997</v>
      </c>
      <c r="E90" s="823">
        <f>SUM(E91:E99)</f>
        <v>13913727.41</v>
      </c>
      <c r="F90" s="823">
        <f>SUM(F91:F99)</f>
        <v>38172.81</v>
      </c>
      <c r="G90" s="552">
        <f t="shared" si="3"/>
        <v>-1897372.3599999994</v>
      </c>
      <c r="H90" s="553">
        <f t="shared" si="3"/>
        <v>11661.220000000001</v>
      </c>
      <c r="I90" s="540"/>
      <c r="O90" s="625"/>
    </row>
    <row r="91" spans="1:26" ht="31.5" customHeight="1" x14ac:dyDescent="0.25">
      <c r="A91" s="619">
        <f t="shared" si="2"/>
        <v>85</v>
      </c>
      <c r="B91" s="620" t="s">
        <v>751</v>
      </c>
      <c r="C91" s="822">
        <v>647782.14</v>
      </c>
      <c r="D91" s="822">
        <v>0</v>
      </c>
      <c r="E91" s="822">
        <v>1056817.03</v>
      </c>
      <c r="F91" s="822">
        <v>0</v>
      </c>
      <c r="G91" s="556">
        <f t="shared" si="3"/>
        <v>409034.89</v>
      </c>
      <c r="H91" s="557">
        <f t="shared" si="3"/>
        <v>0</v>
      </c>
      <c r="I91" s="587"/>
      <c r="K91" s="569"/>
      <c r="L91" s="569"/>
      <c r="M91" s="569"/>
      <c r="O91" s="625"/>
    </row>
    <row r="92" spans="1:26" ht="33.75" customHeight="1" x14ac:dyDescent="0.25">
      <c r="A92" s="547">
        <f t="shared" si="2"/>
        <v>86</v>
      </c>
      <c r="B92" s="621" t="s">
        <v>1237</v>
      </c>
      <c r="C92" s="822">
        <v>2623546.0299999998</v>
      </c>
      <c r="D92" s="822">
        <v>32632.51</v>
      </c>
      <c r="E92" s="822">
        <f>2385721.63-574103</f>
        <v>1811618.63</v>
      </c>
      <c r="F92" s="822">
        <v>38660.46</v>
      </c>
      <c r="G92" s="556">
        <f t="shared" si="3"/>
        <v>-811927.39999999991</v>
      </c>
      <c r="H92" s="557">
        <f t="shared" si="3"/>
        <v>6027.9500000000007</v>
      </c>
      <c r="I92" s="588"/>
      <c r="J92" s="589"/>
      <c r="K92" s="589"/>
      <c r="L92" s="589"/>
      <c r="M92" s="589"/>
      <c r="N92" s="589"/>
      <c r="O92" s="627"/>
      <c r="P92" s="589"/>
      <c r="Q92" s="589"/>
      <c r="R92" s="589"/>
      <c r="S92" s="589"/>
      <c r="T92" s="589"/>
      <c r="U92" s="589"/>
      <c r="V92" s="589"/>
      <c r="W92" s="589"/>
      <c r="Y92" s="589"/>
      <c r="Z92" s="589"/>
    </row>
    <row r="93" spans="1:26" ht="31.5" x14ac:dyDescent="0.25">
      <c r="A93" s="619" t="s">
        <v>659</v>
      </c>
      <c r="B93" s="621" t="s">
        <v>1070</v>
      </c>
      <c r="C93" s="822">
        <v>9538005.4299999997</v>
      </c>
      <c r="D93" s="822">
        <v>0</v>
      </c>
      <c r="E93" s="822">
        <f>8075118.83+574103</f>
        <v>8649221.8300000001</v>
      </c>
      <c r="F93" s="822">
        <v>0</v>
      </c>
      <c r="G93" s="556">
        <f>E93-C93</f>
        <v>-888783.59999999963</v>
      </c>
      <c r="H93" s="557">
        <f>F93-D93</f>
        <v>0</v>
      </c>
      <c r="I93" s="560"/>
      <c r="O93" s="625"/>
    </row>
    <row r="94" spans="1:26" ht="15.75" customHeight="1" x14ac:dyDescent="0.25">
      <c r="A94" s="547">
        <f>A92+1</f>
        <v>87</v>
      </c>
      <c r="B94" s="554" t="s">
        <v>832</v>
      </c>
      <c r="C94" s="822">
        <v>133364.34</v>
      </c>
      <c r="D94" s="822">
        <v>-6120.92</v>
      </c>
      <c r="E94" s="822">
        <v>1779.59</v>
      </c>
      <c r="F94" s="822">
        <v>-487.65</v>
      </c>
      <c r="G94" s="556">
        <f t="shared" si="3"/>
        <v>-131584.75</v>
      </c>
      <c r="H94" s="557">
        <f t="shared" si="3"/>
        <v>5633.27</v>
      </c>
      <c r="I94" s="560"/>
      <c r="O94" s="625"/>
    </row>
    <row r="95" spans="1:26" x14ac:dyDescent="0.25">
      <c r="A95" s="547">
        <f t="shared" si="2"/>
        <v>88</v>
      </c>
      <c r="B95" s="554" t="s">
        <v>145</v>
      </c>
      <c r="C95" s="822">
        <v>0</v>
      </c>
      <c r="D95" s="822">
        <v>0</v>
      </c>
      <c r="E95" s="822">
        <v>0</v>
      </c>
      <c r="F95" s="822">
        <v>0</v>
      </c>
      <c r="G95" s="556">
        <f t="shared" si="3"/>
        <v>0</v>
      </c>
      <c r="H95" s="557">
        <f t="shared" si="3"/>
        <v>0</v>
      </c>
      <c r="O95" s="625"/>
    </row>
    <row r="96" spans="1:26" x14ac:dyDescent="0.25">
      <c r="A96" s="547">
        <f t="shared" si="2"/>
        <v>89</v>
      </c>
      <c r="B96" s="554" t="s">
        <v>146</v>
      </c>
      <c r="C96" s="822">
        <v>2747245.21</v>
      </c>
      <c r="D96" s="822">
        <v>0</v>
      </c>
      <c r="E96" s="822">
        <v>2361337.64</v>
      </c>
      <c r="F96" s="822">
        <v>0</v>
      </c>
      <c r="G96" s="556">
        <f t="shared" si="3"/>
        <v>-385907.56999999983</v>
      </c>
      <c r="H96" s="557">
        <f t="shared" si="3"/>
        <v>0</v>
      </c>
      <c r="O96" s="625"/>
    </row>
    <row r="97" spans="1:15" ht="31.5" x14ac:dyDescent="0.25">
      <c r="A97" s="547">
        <f t="shared" si="2"/>
        <v>90</v>
      </c>
      <c r="B97" s="570" t="s">
        <v>836</v>
      </c>
      <c r="C97" s="822">
        <v>86586.64</v>
      </c>
      <c r="D97" s="822">
        <v>0</v>
      </c>
      <c r="E97" s="822">
        <v>0</v>
      </c>
      <c r="F97" s="822">
        <v>0</v>
      </c>
      <c r="G97" s="556">
        <f t="shared" si="3"/>
        <v>-86586.64</v>
      </c>
      <c r="H97" s="557">
        <f t="shared" si="3"/>
        <v>0</v>
      </c>
      <c r="I97" s="571"/>
      <c r="O97" s="625"/>
    </row>
    <row r="98" spans="1:15" ht="40.5" customHeight="1" x14ac:dyDescent="0.25">
      <c r="A98" s="547">
        <f t="shared" si="2"/>
        <v>91</v>
      </c>
      <c r="B98" s="559" t="s">
        <v>792</v>
      </c>
      <c r="C98" s="822">
        <v>34566</v>
      </c>
      <c r="D98" s="822">
        <v>0</v>
      </c>
      <c r="E98" s="822">
        <v>32950</v>
      </c>
      <c r="F98" s="822">
        <v>0</v>
      </c>
      <c r="G98" s="556">
        <f t="shared" si="3"/>
        <v>-1616</v>
      </c>
      <c r="H98" s="557">
        <f t="shared" si="3"/>
        <v>0</v>
      </c>
      <c r="O98" s="625"/>
    </row>
    <row r="99" spans="1:15" ht="16.5" customHeight="1" x14ac:dyDescent="0.25">
      <c r="A99" s="547">
        <f>A98+1</f>
        <v>92</v>
      </c>
      <c r="B99" s="554" t="s">
        <v>789</v>
      </c>
      <c r="C99" s="822">
        <v>3.98</v>
      </c>
      <c r="D99" s="822">
        <v>0</v>
      </c>
      <c r="E99" s="822">
        <v>2.69</v>
      </c>
      <c r="F99" s="822">
        <v>0</v>
      </c>
      <c r="G99" s="556">
        <f t="shared" si="3"/>
        <v>-1.29</v>
      </c>
      <c r="H99" s="557">
        <f t="shared" si="3"/>
        <v>0</v>
      </c>
      <c r="O99" s="625"/>
    </row>
    <row r="100" spans="1:15" ht="16.149999999999999" customHeight="1" x14ac:dyDescent="0.25">
      <c r="A100" s="547">
        <f t="shared" si="2"/>
        <v>93</v>
      </c>
      <c r="B100" s="551" t="s">
        <v>872</v>
      </c>
      <c r="C100" s="822">
        <v>927728.18</v>
      </c>
      <c r="D100" s="822">
        <v>317</v>
      </c>
      <c r="E100" s="822">
        <v>731603.53</v>
      </c>
      <c r="F100" s="822">
        <v>256.67</v>
      </c>
      <c r="G100" s="556">
        <f t="shared" si="3"/>
        <v>-196124.65000000002</v>
      </c>
      <c r="H100" s="557">
        <f t="shared" si="3"/>
        <v>-60.329999999999984</v>
      </c>
      <c r="O100" s="625"/>
    </row>
    <row r="101" spans="1:15" ht="16.149999999999999" customHeight="1" x14ac:dyDescent="0.25">
      <c r="A101" s="618">
        <f t="shared" si="2"/>
        <v>94</v>
      </c>
      <c r="B101" s="551" t="s">
        <v>1071</v>
      </c>
      <c r="C101" s="822">
        <v>0</v>
      </c>
      <c r="D101" s="822">
        <v>0</v>
      </c>
      <c r="E101" s="822">
        <v>0</v>
      </c>
      <c r="F101" s="822">
        <v>0</v>
      </c>
      <c r="G101" s="556">
        <f t="shared" si="3"/>
        <v>0</v>
      </c>
      <c r="H101" s="557">
        <f t="shared" si="3"/>
        <v>0</v>
      </c>
      <c r="I101" s="748"/>
      <c r="J101" s="569"/>
      <c r="O101" s="625"/>
    </row>
    <row r="102" spans="1:15" x14ac:dyDescent="0.25">
      <c r="A102" s="547">
        <f t="shared" si="2"/>
        <v>95</v>
      </c>
      <c r="B102" s="551" t="s">
        <v>873</v>
      </c>
      <c r="C102" s="822">
        <v>0</v>
      </c>
      <c r="D102" s="822">
        <v>315319.81</v>
      </c>
      <c r="E102" s="822">
        <v>0</v>
      </c>
      <c r="F102" s="822">
        <v>183187.63</v>
      </c>
      <c r="G102" s="556">
        <f t="shared" si="3"/>
        <v>0</v>
      </c>
      <c r="H102" s="557">
        <f t="shared" si="3"/>
        <v>-132132.18</v>
      </c>
      <c r="O102" s="625"/>
    </row>
    <row r="103" spans="1:15" ht="34.5" customHeight="1" thickBot="1" x14ac:dyDescent="0.3">
      <c r="A103" s="547">
        <f t="shared" si="2"/>
        <v>96</v>
      </c>
      <c r="B103" s="572" t="s">
        <v>1072</v>
      </c>
      <c r="C103" s="828">
        <f>C6+C19+C27+C32+C40+C43+C44+C60+C66+C67+C68+C75+C76+C77+C78+C79+C90+C100+C102</f>
        <v>100716840.87999998</v>
      </c>
      <c r="D103" s="828">
        <f>D6+D19+D27+D32+D40+D43+D44+D60+D66+D67+D68+D75+D76+D77+D78+D79+D90+D100+D102</f>
        <v>6212129.2400000002</v>
      </c>
      <c r="E103" s="829">
        <f>E6+E19+E27+E32+E40+E43+E44+E60+E66+E67+E68+E75+E76+E77+E78+E79+E90+E100+E102</f>
        <v>103642483.55</v>
      </c>
      <c r="F103" s="828">
        <f>F6+F19+F27+F32+F40+F43+F44+F60+F66+F67+F68+F75+F76+F77+F78+F79+F90+F100+F102</f>
        <v>6223119.5999999996</v>
      </c>
      <c r="G103" s="573">
        <f>E103-C103</f>
        <v>2925642.6700000167</v>
      </c>
      <c r="H103" s="574">
        <f>F103-D103</f>
        <v>10990.359999999404</v>
      </c>
      <c r="I103" s="575"/>
      <c r="O103" s="625"/>
    </row>
    <row r="104" spans="1:15" x14ac:dyDescent="0.25">
      <c r="A104" s="576"/>
      <c r="B104" s="577"/>
      <c r="D104" s="819">
        <f>C103+D103-C102-D102</f>
        <v>106613650.30999997</v>
      </c>
      <c r="E104" s="578"/>
      <c r="F104" s="819">
        <f>E103+F103-E102-F102</f>
        <v>109682415.52</v>
      </c>
      <c r="I104" s="579" t="s">
        <v>820</v>
      </c>
    </row>
    <row r="105" spans="1:15" ht="31.5" x14ac:dyDescent="0.25">
      <c r="A105" s="580" t="s">
        <v>752</v>
      </c>
      <c r="B105" s="581" t="s">
        <v>874</v>
      </c>
      <c r="C105" s="820"/>
      <c r="D105" s="818"/>
      <c r="E105" s="818"/>
      <c r="F105" s="816"/>
      <c r="G105" s="818"/>
    </row>
    <row r="106" spans="1:15" x14ac:dyDescent="0.25">
      <c r="C106" s="820"/>
      <c r="D106" s="818"/>
      <c r="E106" s="818"/>
      <c r="F106" s="816"/>
      <c r="G106" s="818"/>
    </row>
    <row r="107" spans="1:15" x14ac:dyDescent="0.25">
      <c r="D107" s="817"/>
      <c r="E107" s="749"/>
    </row>
    <row r="108" spans="1:15" x14ac:dyDescent="0.25">
      <c r="D108" s="817"/>
    </row>
    <row r="109" spans="1:15" x14ac:dyDescent="0.25">
      <c r="D109" s="817"/>
    </row>
    <row r="110" spans="1:15" x14ac:dyDescent="0.25">
      <c r="D110" s="817"/>
    </row>
    <row r="111" spans="1:15" x14ac:dyDescent="0.25">
      <c r="D111" s="817"/>
    </row>
    <row r="112" spans="1:15" x14ac:dyDescent="0.25">
      <c r="D112" s="569"/>
    </row>
    <row r="114" spans="2:2" ht="47.25" x14ac:dyDescent="0.25">
      <c r="B114" s="383" t="s">
        <v>1159</v>
      </c>
    </row>
    <row r="973" spans="6:6" x14ac:dyDescent="0.25">
      <c r="F973" s="541" t="s">
        <v>339</v>
      </c>
    </row>
    <row r="992" spans="4:4" x14ac:dyDescent="0.25">
      <c r="D992" s="541" t="s">
        <v>338</v>
      </c>
    </row>
  </sheetData>
  <mergeCells count="8">
    <mergeCell ref="J58:L58"/>
    <mergeCell ref="A1:H1"/>
    <mergeCell ref="A2:H2"/>
    <mergeCell ref="A3:A4"/>
    <mergeCell ref="B3:B4"/>
    <mergeCell ref="C3:D3"/>
    <mergeCell ref="E3:F3"/>
    <mergeCell ref="G3:H3"/>
  </mergeCells>
  <printOptions horizontalCentered="1" verticalCentered="1" gridLines="1"/>
  <pageMargins left="0.19685039370078741" right="0.19685039370078741" top="0.19685039370078741" bottom="0.19685039370078741" header="0.39370078740157483" footer="0.23622047244094491"/>
  <pageSetup paperSize="9" scale="57" fitToWidth="2" fitToHeight="2" orientation="landscape" r:id="rId1"/>
  <headerFooter alignWithMargins="0">
    <oddFooter xml:space="preserve">&amp;C &amp;P z &amp;N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40"/>
  <sheetViews>
    <sheetView workbookViewId="0">
      <pane xSplit="2" ySplit="7" topLeftCell="E8" activePane="bottomRight" state="frozen"/>
      <selection pane="topRight" activeCell="C1" sqref="C1"/>
      <selection pane="bottomLeft" activeCell="A8" sqref="A8"/>
      <selection pane="bottomRight" activeCell="M34" sqref="M34"/>
    </sheetView>
  </sheetViews>
  <sheetFormatPr defaultColWidth="9.140625" defaultRowHeight="12.75" x14ac:dyDescent="0.2"/>
  <cols>
    <col min="1" max="1" width="5.5703125" style="630" customWidth="1"/>
    <col min="2" max="2" width="65.42578125" style="630" customWidth="1"/>
    <col min="3" max="3" width="14.7109375" style="630" customWidth="1"/>
    <col min="4" max="4" width="14" style="630" customWidth="1"/>
    <col min="5" max="5" width="15.85546875" style="630" customWidth="1"/>
    <col min="6" max="6" width="15.7109375" style="630" customWidth="1"/>
    <col min="7" max="7" width="19.140625" style="630" customWidth="1"/>
    <col min="8" max="8" width="22.28515625" style="630" customWidth="1"/>
    <col min="9" max="9" width="17.85546875" style="630" customWidth="1"/>
    <col min="10" max="10" width="17.7109375" style="630" bestFit="1" customWidth="1"/>
    <col min="11" max="11" width="13.28515625" style="630" customWidth="1"/>
    <col min="12" max="13" width="9.85546875" style="630" customWidth="1"/>
    <col min="14" max="14" width="9.140625" style="630" customWidth="1"/>
    <col min="15" max="16384" width="9.140625" style="630"/>
  </cols>
  <sheetData>
    <row r="1" spans="1:15" ht="19.5" thickBot="1" x14ac:dyDescent="0.25">
      <c r="A1" s="930" t="s">
        <v>1197</v>
      </c>
      <c r="B1" s="931"/>
      <c r="C1" s="931"/>
      <c r="D1" s="931"/>
      <c r="E1" s="931"/>
      <c r="F1" s="931"/>
      <c r="G1" s="931"/>
      <c r="H1" s="931"/>
      <c r="I1" s="931"/>
      <c r="J1" s="931"/>
      <c r="K1" s="931"/>
      <c r="L1" s="629"/>
      <c r="M1" s="629"/>
      <c r="N1" s="629"/>
      <c r="O1" s="629"/>
    </row>
    <row r="2" spans="1:15" ht="16.5" thickBot="1" x14ac:dyDescent="0.25">
      <c r="A2" s="917" t="s">
        <v>1242</v>
      </c>
      <c r="B2" s="918"/>
      <c r="C2" s="918"/>
      <c r="D2" s="918"/>
      <c r="E2" s="918"/>
      <c r="F2" s="918"/>
      <c r="G2" s="918"/>
      <c r="H2" s="918"/>
      <c r="I2" s="918"/>
      <c r="J2" s="918"/>
      <c r="K2" s="919"/>
      <c r="L2" s="631"/>
      <c r="M2" s="631"/>
      <c r="N2" s="631"/>
      <c r="O2" s="629"/>
    </row>
    <row r="3" spans="1:15" ht="15.75" x14ac:dyDescent="0.2">
      <c r="A3" s="932" t="s">
        <v>174</v>
      </c>
      <c r="B3" s="922" t="s">
        <v>202</v>
      </c>
      <c r="C3" s="935" t="s">
        <v>1198</v>
      </c>
      <c r="D3" s="935"/>
      <c r="E3" s="935"/>
      <c r="F3" s="935"/>
      <c r="G3" s="935" t="s">
        <v>694</v>
      </c>
      <c r="H3" s="936" t="s">
        <v>265</v>
      </c>
      <c r="I3" s="935" t="s">
        <v>696</v>
      </c>
      <c r="J3" s="938" t="s">
        <v>697</v>
      </c>
      <c r="K3" s="940" t="s">
        <v>783</v>
      </c>
      <c r="L3" s="948" t="s">
        <v>898</v>
      </c>
      <c r="M3" s="951" t="s">
        <v>918</v>
      </c>
      <c r="N3" s="926" t="s">
        <v>899</v>
      </c>
      <c r="O3" s="632"/>
    </row>
    <row r="4" spans="1:15" ht="15.75" x14ac:dyDescent="0.2">
      <c r="A4" s="933"/>
      <c r="B4" s="934"/>
      <c r="C4" s="929" t="s">
        <v>200</v>
      </c>
      <c r="D4" s="545" t="s">
        <v>265</v>
      </c>
      <c r="E4" s="929" t="s">
        <v>201</v>
      </c>
      <c r="F4" s="929" t="s">
        <v>157</v>
      </c>
      <c r="G4" s="929"/>
      <c r="H4" s="937"/>
      <c r="I4" s="929"/>
      <c r="J4" s="939"/>
      <c r="K4" s="940"/>
      <c r="L4" s="949"/>
      <c r="M4" s="952"/>
      <c r="N4" s="927"/>
      <c r="O4" s="632"/>
    </row>
    <row r="5" spans="1:15" ht="63.75" thickBot="1" x14ac:dyDescent="0.25">
      <c r="A5" s="933"/>
      <c r="B5" s="934"/>
      <c r="C5" s="929"/>
      <c r="D5" s="545" t="s">
        <v>649</v>
      </c>
      <c r="E5" s="929"/>
      <c r="F5" s="929"/>
      <c r="G5" s="929"/>
      <c r="H5" s="545" t="s">
        <v>695</v>
      </c>
      <c r="I5" s="929"/>
      <c r="J5" s="939"/>
      <c r="K5" s="941"/>
      <c r="L5" s="950"/>
      <c r="M5" s="953"/>
      <c r="N5" s="928"/>
      <c r="O5" s="633"/>
    </row>
    <row r="6" spans="1:15" ht="16.5" thickBot="1" x14ac:dyDescent="0.25">
      <c r="A6" s="634"/>
      <c r="B6" s="635"/>
      <c r="C6" s="636" t="s">
        <v>248</v>
      </c>
      <c r="D6" s="636" t="s">
        <v>249</v>
      </c>
      <c r="E6" s="636" t="s">
        <v>250</v>
      </c>
      <c r="F6" s="636" t="s">
        <v>158</v>
      </c>
      <c r="G6" s="636" t="s">
        <v>251</v>
      </c>
      <c r="H6" s="636" t="s">
        <v>252</v>
      </c>
      <c r="I6" s="636" t="s">
        <v>253</v>
      </c>
      <c r="J6" s="637" t="s">
        <v>159</v>
      </c>
      <c r="K6" s="638" t="s">
        <v>784</v>
      </c>
      <c r="L6" s="639"/>
      <c r="M6" s="639"/>
      <c r="N6" s="639"/>
      <c r="O6" s="639"/>
    </row>
    <row r="7" spans="1:15" ht="15.75" x14ac:dyDescent="0.2">
      <c r="A7" s="640">
        <v>1</v>
      </c>
      <c r="B7" s="641" t="s">
        <v>244</v>
      </c>
      <c r="C7" s="642">
        <f>C8+C9+C10+C11+C12</f>
        <v>907.69</v>
      </c>
      <c r="D7" s="642">
        <v>892.9</v>
      </c>
      <c r="E7" s="642">
        <f>SUM(E8:E12)</f>
        <v>4.379999999999999</v>
      </c>
      <c r="F7" s="642">
        <f t="shared" ref="F7:F13" si="0">C7+E7</f>
        <v>912.07</v>
      </c>
      <c r="G7" s="643">
        <v>21901154</v>
      </c>
      <c r="H7" s="643">
        <f>SUM(H8:H12)</f>
        <v>20386937</v>
      </c>
      <c r="I7" s="643">
        <f>J7-G7</f>
        <v>1201084</v>
      </c>
      <c r="J7" s="643">
        <v>23102238</v>
      </c>
      <c r="K7" s="643">
        <f>J7/F7/12</f>
        <v>2110.7880974048044</v>
      </c>
      <c r="L7" s="644">
        <v>1527.17</v>
      </c>
      <c r="M7" s="645">
        <v>1800.95</v>
      </c>
      <c r="N7" s="646">
        <v>2305.41</v>
      </c>
      <c r="O7" s="647"/>
    </row>
    <row r="8" spans="1:15" ht="15.75" x14ac:dyDescent="0.2">
      <c r="A8" s="640">
        <v>2</v>
      </c>
      <c r="B8" s="648" t="s">
        <v>785</v>
      </c>
      <c r="C8" s="649">
        <v>162.41</v>
      </c>
      <c r="D8" s="649">
        <v>159.97999999999999</v>
      </c>
      <c r="E8" s="649">
        <v>0.84</v>
      </c>
      <c r="F8" s="642">
        <v>163.19999999999999</v>
      </c>
      <c r="G8" s="650">
        <v>5548579</v>
      </c>
      <c r="H8" s="650">
        <v>5084022</v>
      </c>
      <c r="I8" s="650">
        <f>J8-G8</f>
        <v>311958</v>
      </c>
      <c r="J8" s="643">
        <v>5860537</v>
      </c>
      <c r="K8" s="643">
        <v>2992</v>
      </c>
      <c r="L8" s="651">
        <v>2104.04</v>
      </c>
      <c r="M8" s="652">
        <v>2495.33</v>
      </c>
      <c r="N8" s="653">
        <v>3371.35</v>
      </c>
      <c r="O8" s="629"/>
    </row>
    <row r="9" spans="1:15" ht="15.75" x14ac:dyDescent="0.2">
      <c r="A9" s="640">
        <v>3</v>
      </c>
      <c r="B9" s="648" t="s">
        <v>203</v>
      </c>
      <c r="C9" s="649">
        <v>282.69</v>
      </c>
      <c r="D9" s="649">
        <v>278.62</v>
      </c>
      <c r="E9" s="649">
        <v>1.1000000000000001</v>
      </c>
      <c r="F9" s="642">
        <f t="shared" si="0"/>
        <v>283.79000000000002</v>
      </c>
      <c r="G9" s="650">
        <v>7258723</v>
      </c>
      <c r="H9" s="650">
        <v>6686264</v>
      </c>
      <c r="I9" s="650">
        <f>J9-G9</f>
        <v>460805</v>
      </c>
      <c r="J9" s="643">
        <v>7719528</v>
      </c>
      <c r="K9" s="643">
        <v>2266</v>
      </c>
      <c r="L9" s="651">
        <v>1781.25</v>
      </c>
      <c r="M9" s="652">
        <v>2066.17</v>
      </c>
      <c r="N9" s="653">
        <v>2497.94</v>
      </c>
      <c r="O9" s="629"/>
    </row>
    <row r="10" spans="1:15" ht="15.75" x14ac:dyDescent="0.2">
      <c r="A10" s="640">
        <v>4</v>
      </c>
      <c r="B10" s="648" t="s">
        <v>204</v>
      </c>
      <c r="C10" s="649">
        <v>451.61</v>
      </c>
      <c r="D10" s="649">
        <v>443.53</v>
      </c>
      <c r="E10" s="649">
        <v>2.34</v>
      </c>
      <c r="F10" s="642">
        <f t="shared" si="0"/>
        <v>453.95</v>
      </c>
      <c r="G10" s="650">
        <v>8903257</v>
      </c>
      <c r="H10" s="650">
        <v>8429971</v>
      </c>
      <c r="I10" s="650">
        <v>422347.61</v>
      </c>
      <c r="J10" s="643">
        <f t="shared" ref="J10:J13" si="1">G10+I10</f>
        <v>9325604.6099999994</v>
      </c>
      <c r="K10" s="643">
        <f t="shared" ref="K10:K21" si="2">J10/F10/12</f>
        <v>1711.9368157286044</v>
      </c>
      <c r="L10" s="651">
        <v>1419</v>
      </c>
      <c r="M10" s="652">
        <v>1581.87</v>
      </c>
      <c r="N10" s="653">
        <v>1834.67</v>
      </c>
      <c r="O10" s="629"/>
    </row>
    <row r="11" spans="1:15" ht="15.75" x14ac:dyDescent="0.2">
      <c r="A11" s="640">
        <v>5</v>
      </c>
      <c r="B11" s="648" t="s">
        <v>205</v>
      </c>
      <c r="C11" s="649">
        <v>5.08</v>
      </c>
      <c r="D11" s="649">
        <v>4.93</v>
      </c>
      <c r="E11" s="649">
        <v>0.1</v>
      </c>
      <c r="F11" s="642">
        <f t="shared" si="0"/>
        <v>5.18</v>
      </c>
      <c r="G11" s="650">
        <v>82564</v>
      </c>
      <c r="H11" s="650">
        <v>78791</v>
      </c>
      <c r="I11" s="650">
        <f>J11-G11</f>
        <v>4455</v>
      </c>
      <c r="J11" s="643">
        <v>87019</v>
      </c>
      <c r="K11" s="643">
        <f t="shared" si="2"/>
        <v>1399.9195624195625</v>
      </c>
      <c r="L11" s="651">
        <v>1074.42</v>
      </c>
      <c r="M11" s="652">
        <v>1221.6600000000001</v>
      </c>
      <c r="N11" s="653">
        <v>1433.96</v>
      </c>
      <c r="O11" s="629"/>
    </row>
    <row r="12" spans="1:15" ht="15.75" x14ac:dyDescent="0.2">
      <c r="A12" s="640">
        <v>6</v>
      </c>
      <c r="B12" s="648" t="s">
        <v>206</v>
      </c>
      <c r="C12" s="649">
        <v>5.9</v>
      </c>
      <c r="D12" s="649">
        <v>5.9</v>
      </c>
      <c r="E12" s="649"/>
      <c r="F12" s="642">
        <f t="shared" si="0"/>
        <v>5.9</v>
      </c>
      <c r="G12" s="650">
        <v>108029</v>
      </c>
      <c r="H12" s="650">
        <v>107889</v>
      </c>
      <c r="I12" s="650">
        <v>1520</v>
      </c>
      <c r="J12" s="643">
        <f t="shared" si="1"/>
        <v>109549</v>
      </c>
      <c r="K12" s="643">
        <f t="shared" si="2"/>
        <v>1547.3022598870057</v>
      </c>
      <c r="L12" s="651">
        <v>1260.93</v>
      </c>
      <c r="M12" s="652">
        <v>1416.74</v>
      </c>
      <c r="N12" s="653">
        <v>1527.08</v>
      </c>
      <c r="O12" s="629"/>
    </row>
    <row r="13" spans="1:15" ht="15.75" x14ac:dyDescent="0.2">
      <c r="A13" s="640">
        <v>7</v>
      </c>
      <c r="B13" s="641" t="s">
        <v>56</v>
      </c>
      <c r="C13" s="649">
        <v>204.6</v>
      </c>
      <c r="D13" s="649">
        <v>200.06</v>
      </c>
      <c r="E13" s="649">
        <v>1.2</v>
      </c>
      <c r="F13" s="642">
        <f t="shared" si="0"/>
        <v>205.79999999999998</v>
      </c>
      <c r="G13" s="650">
        <v>3043309</v>
      </c>
      <c r="H13" s="650">
        <v>2883200</v>
      </c>
      <c r="I13" s="650">
        <v>712943.46</v>
      </c>
      <c r="J13" s="643">
        <f t="shared" si="1"/>
        <v>3756252.46</v>
      </c>
      <c r="K13" s="643">
        <f t="shared" si="2"/>
        <v>1520.9962989957887</v>
      </c>
      <c r="L13" s="651">
        <v>1021.17</v>
      </c>
      <c r="M13" s="652">
        <v>1232.29</v>
      </c>
      <c r="N13" s="653">
        <v>1646.02</v>
      </c>
      <c r="O13" s="629"/>
    </row>
    <row r="14" spans="1:15" ht="15.75" x14ac:dyDescent="0.2">
      <c r="A14" s="640"/>
      <c r="B14" s="648" t="s">
        <v>265</v>
      </c>
      <c r="C14" s="654"/>
      <c r="D14" s="654"/>
      <c r="E14" s="654"/>
      <c r="F14" s="642"/>
      <c r="G14" s="655"/>
      <c r="H14" s="655"/>
      <c r="I14" s="655"/>
      <c r="J14" s="643"/>
      <c r="K14" s="643"/>
      <c r="L14" s="651"/>
      <c r="M14" s="652"/>
      <c r="N14" s="653"/>
      <c r="O14" s="629"/>
    </row>
    <row r="15" spans="1:15" ht="15.75" x14ac:dyDescent="0.2">
      <c r="A15" s="640">
        <v>8</v>
      </c>
      <c r="B15" s="648" t="s">
        <v>60</v>
      </c>
      <c r="C15" s="649">
        <v>102.19</v>
      </c>
      <c r="D15" s="649">
        <v>99.92</v>
      </c>
      <c r="E15" s="649"/>
      <c r="F15" s="642">
        <f t="shared" ref="F15:F21" si="3">C15+E15</f>
        <v>102.19</v>
      </c>
      <c r="G15" s="650">
        <v>1666081</v>
      </c>
      <c r="H15" s="650">
        <v>1566433</v>
      </c>
      <c r="I15" s="650">
        <v>661993.49</v>
      </c>
      <c r="J15" s="643">
        <f t="shared" ref="J15:J19" si="4">G15+I15</f>
        <v>2328074.4900000002</v>
      </c>
      <c r="K15" s="643">
        <f t="shared" si="2"/>
        <v>1898.485248067326</v>
      </c>
      <c r="L15" s="651">
        <v>1218</v>
      </c>
      <c r="M15" s="652">
        <v>1570.33</v>
      </c>
      <c r="N15" s="653">
        <v>1911.67</v>
      </c>
      <c r="O15" s="629"/>
    </row>
    <row r="16" spans="1:15" s="658" customFormat="1" ht="15.75" x14ac:dyDescent="0.2">
      <c r="A16" s="656">
        <v>9</v>
      </c>
      <c r="B16" s="657" t="s">
        <v>1243</v>
      </c>
      <c r="C16" s="642">
        <f>C17+C18+C19</f>
        <v>373.2</v>
      </c>
      <c r="D16" s="642">
        <f>D17+D18+D19</f>
        <v>358.3</v>
      </c>
      <c r="E16" s="642">
        <v>33.090000000000003</v>
      </c>
      <c r="F16" s="642">
        <f t="shared" si="3"/>
        <v>406.28999999999996</v>
      </c>
      <c r="G16" s="643">
        <v>6404269</v>
      </c>
      <c r="H16" s="643">
        <v>5949997</v>
      </c>
      <c r="I16" s="643">
        <f>J16-G16</f>
        <v>868606</v>
      </c>
      <c r="J16" s="643">
        <v>7272875</v>
      </c>
      <c r="K16" s="643">
        <f t="shared" si="2"/>
        <v>1491.7249173414721</v>
      </c>
      <c r="L16" s="651">
        <v>1075.97</v>
      </c>
      <c r="M16" s="652">
        <v>1355.82</v>
      </c>
      <c r="N16" s="653">
        <v>1650.21</v>
      </c>
      <c r="O16" s="632"/>
    </row>
    <row r="17" spans="1:15" s="665" customFormat="1" ht="15.75" x14ac:dyDescent="0.2">
      <c r="A17" s="659">
        <v>10</v>
      </c>
      <c r="B17" s="660" t="s">
        <v>207</v>
      </c>
      <c r="C17" s="649">
        <v>77.12</v>
      </c>
      <c r="D17" s="649">
        <v>75.489999999999995</v>
      </c>
      <c r="E17" s="649">
        <v>5.9</v>
      </c>
      <c r="F17" s="642">
        <f t="shared" si="3"/>
        <v>83.02000000000001</v>
      </c>
      <c r="G17" s="650">
        <v>1498826</v>
      </c>
      <c r="H17" s="650">
        <v>1449174</v>
      </c>
      <c r="I17" s="650">
        <v>150677.81</v>
      </c>
      <c r="J17" s="643">
        <f>G17+I17</f>
        <v>1649503.81</v>
      </c>
      <c r="K17" s="643">
        <v>1656</v>
      </c>
      <c r="L17" s="661">
        <v>1339.17</v>
      </c>
      <c r="M17" s="662">
        <v>1516.88</v>
      </c>
      <c r="N17" s="663">
        <v>2045.83</v>
      </c>
      <c r="O17" s="664"/>
    </row>
    <row r="18" spans="1:15" s="665" customFormat="1" ht="15.75" x14ac:dyDescent="0.2">
      <c r="A18" s="659">
        <v>11</v>
      </c>
      <c r="B18" s="660" t="s">
        <v>160</v>
      </c>
      <c r="C18" s="649">
        <v>165.64</v>
      </c>
      <c r="D18" s="649">
        <v>165.63</v>
      </c>
      <c r="E18" s="649">
        <v>10.31</v>
      </c>
      <c r="F18" s="642">
        <f t="shared" si="3"/>
        <v>175.95</v>
      </c>
      <c r="G18" s="650">
        <v>2787829</v>
      </c>
      <c r="H18" s="650">
        <v>2726475</v>
      </c>
      <c r="I18" s="650">
        <v>444825.45</v>
      </c>
      <c r="J18" s="643">
        <f t="shared" si="4"/>
        <v>3232654.45</v>
      </c>
      <c r="K18" s="643">
        <f t="shared" si="2"/>
        <v>1531.0478592403149</v>
      </c>
      <c r="L18" s="661">
        <v>1156.31</v>
      </c>
      <c r="M18" s="662">
        <v>1381.53</v>
      </c>
      <c r="N18" s="663">
        <v>1661.17</v>
      </c>
      <c r="O18" s="664"/>
    </row>
    <row r="19" spans="1:15" s="658" customFormat="1" ht="15.75" x14ac:dyDescent="0.2">
      <c r="A19" s="656">
        <v>12</v>
      </c>
      <c r="B19" s="666" t="s">
        <v>148</v>
      </c>
      <c r="C19" s="649">
        <v>130.44</v>
      </c>
      <c r="D19" s="649">
        <v>117.18</v>
      </c>
      <c r="E19" s="649">
        <v>16.940000000000001</v>
      </c>
      <c r="F19" s="642">
        <f t="shared" si="3"/>
        <v>147.38</v>
      </c>
      <c r="G19" s="650">
        <v>2117615</v>
      </c>
      <c r="H19" s="650">
        <v>1774347</v>
      </c>
      <c r="I19" s="650">
        <v>273102.01</v>
      </c>
      <c r="J19" s="643">
        <f t="shared" si="4"/>
        <v>2390717.0099999998</v>
      </c>
      <c r="K19" s="643">
        <f t="shared" si="2"/>
        <v>1351.7873354593567</v>
      </c>
      <c r="L19" s="651">
        <v>894.72</v>
      </c>
      <c r="M19" s="652">
        <v>1119.3900000000001</v>
      </c>
      <c r="N19" s="653">
        <v>1455.25</v>
      </c>
      <c r="O19" s="632"/>
    </row>
    <row r="20" spans="1:15" s="658" customFormat="1" ht="15.75" x14ac:dyDescent="0.2">
      <c r="A20" s="656">
        <v>13</v>
      </c>
      <c r="B20" s="657" t="s">
        <v>242</v>
      </c>
      <c r="C20" s="649">
        <v>331.71</v>
      </c>
      <c r="D20" s="649">
        <v>277.14999999999998</v>
      </c>
      <c r="E20" s="649">
        <v>16.5</v>
      </c>
      <c r="F20" s="642">
        <v>348.2</v>
      </c>
      <c r="G20" s="650">
        <v>6770864</v>
      </c>
      <c r="H20" s="650">
        <v>5154008</v>
      </c>
      <c r="I20" s="650">
        <f>J20-G20</f>
        <v>561216</v>
      </c>
      <c r="J20" s="643">
        <v>7332080</v>
      </c>
      <c r="K20" s="643">
        <f t="shared" si="2"/>
        <v>1754.757802029485</v>
      </c>
      <c r="L20" s="651">
        <v>1275.56</v>
      </c>
      <c r="M20" s="652">
        <v>1569.27</v>
      </c>
      <c r="N20" s="653">
        <v>1938.5</v>
      </c>
      <c r="O20" s="632"/>
    </row>
    <row r="21" spans="1:15" ht="31.5" x14ac:dyDescent="0.2">
      <c r="A21" s="640">
        <v>14</v>
      </c>
      <c r="B21" s="641" t="s">
        <v>57</v>
      </c>
      <c r="C21" s="649">
        <v>253.33</v>
      </c>
      <c r="D21" s="649">
        <v>253.33</v>
      </c>
      <c r="E21" s="649">
        <v>8.3699999999999992</v>
      </c>
      <c r="F21" s="642">
        <f t="shared" si="3"/>
        <v>261.7</v>
      </c>
      <c r="G21" s="650">
        <v>2653491</v>
      </c>
      <c r="H21" s="650">
        <v>2652730</v>
      </c>
      <c r="I21" s="650">
        <f>J21-G21</f>
        <v>117038</v>
      </c>
      <c r="J21" s="643">
        <v>2770529</v>
      </c>
      <c r="K21" s="643">
        <f t="shared" si="2"/>
        <v>882.22169150426691</v>
      </c>
      <c r="L21" s="651">
        <v>722.17</v>
      </c>
      <c r="M21" s="652">
        <v>853.01</v>
      </c>
      <c r="N21" s="653">
        <v>1000.99</v>
      </c>
      <c r="O21" s="629"/>
    </row>
    <row r="22" spans="1:15" ht="47.25" x14ac:dyDescent="0.2">
      <c r="A22" s="640">
        <v>15</v>
      </c>
      <c r="B22" s="641" t="s">
        <v>283</v>
      </c>
      <c r="C22" s="642">
        <f>SUM(C23:C26)</f>
        <v>0</v>
      </c>
      <c r="D22" s="642">
        <f>SUM(D23:D26)</f>
        <v>0</v>
      </c>
      <c r="E22" s="642">
        <f>SUM(E23:E26)</f>
        <v>0</v>
      </c>
      <c r="F22" s="642">
        <f>SUM(F27:F27)</f>
        <v>0</v>
      </c>
      <c r="G22" s="643">
        <f>SUM(G23:G26)</f>
        <v>0</v>
      </c>
      <c r="H22" s="643">
        <f>SUM(H23:H26)</f>
        <v>0</v>
      </c>
      <c r="I22" s="643">
        <f>SUM(I23:I26)</f>
        <v>0</v>
      </c>
      <c r="J22" s="667">
        <f>SUM(J23:J26)</f>
        <v>0</v>
      </c>
      <c r="K22" s="668">
        <f t="shared" ref="K22:K26" si="5">IF(F22=0,0,J22/F22/12)</f>
        <v>0</v>
      </c>
      <c r="L22" s="669" t="s">
        <v>276</v>
      </c>
      <c r="M22" s="670" t="s">
        <v>276</v>
      </c>
      <c r="N22" s="671" t="s">
        <v>276</v>
      </c>
      <c r="O22" s="629"/>
    </row>
    <row r="23" spans="1:15" ht="15.75" x14ac:dyDescent="0.2">
      <c r="A23" s="640" t="s">
        <v>243</v>
      </c>
      <c r="B23" s="672"/>
      <c r="C23" s="649"/>
      <c r="D23" s="649"/>
      <c r="E23" s="649"/>
      <c r="F23" s="642">
        <f t="shared" ref="F23:F29" si="6">C23+E23</f>
        <v>0</v>
      </c>
      <c r="G23" s="650"/>
      <c r="H23" s="650"/>
      <c r="I23" s="650"/>
      <c r="J23" s="667">
        <f>G23+I23</f>
        <v>0</v>
      </c>
      <c r="K23" s="668">
        <f t="shared" si="5"/>
        <v>0</v>
      </c>
      <c r="L23" s="669" t="s">
        <v>276</v>
      </c>
      <c r="M23" s="670" t="s">
        <v>276</v>
      </c>
      <c r="N23" s="671" t="s">
        <v>276</v>
      </c>
      <c r="O23" s="629"/>
    </row>
    <row r="24" spans="1:15" ht="15.75" x14ac:dyDescent="0.2">
      <c r="A24" s="640" t="s">
        <v>349</v>
      </c>
      <c r="B24" s="672"/>
      <c r="C24" s="649"/>
      <c r="D24" s="649"/>
      <c r="E24" s="649"/>
      <c r="F24" s="642">
        <f t="shared" si="6"/>
        <v>0</v>
      </c>
      <c r="G24" s="650"/>
      <c r="H24" s="650"/>
      <c r="I24" s="650"/>
      <c r="J24" s="667">
        <f>G24+I24</f>
        <v>0</v>
      </c>
      <c r="K24" s="668">
        <f t="shared" si="5"/>
        <v>0</v>
      </c>
      <c r="L24" s="669" t="s">
        <v>276</v>
      </c>
      <c r="M24" s="670" t="s">
        <v>276</v>
      </c>
      <c r="N24" s="671" t="s">
        <v>276</v>
      </c>
      <c r="O24" s="629"/>
    </row>
    <row r="25" spans="1:15" ht="15.75" x14ac:dyDescent="0.2">
      <c r="A25" s="640" t="s">
        <v>350</v>
      </c>
      <c r="B25" s="672"/>
      <c r="C25" s="649"/>
      <c r="D25" s="649"/>
      <c r="E25" s="649"/>
      <c r="F25" s="642">
        <f t="shared" si="6"/>
        <v>0</v>
      </c>
      <c r="G25" s="650"/>
      <c r="H25" s="650"/>
      <c r="I25" s="650"/>
      <c r="J25" s="667">
        <f>G25+I25</f>
        <v>0</v>
      </c>
      <c r="K25" s="668">
        <f t="shared" si="5"/>
        <v>0</v>
      </c>
      <c r="L25" s="669" t="s">
        <v>276</v>
      </c>
      <c r="M25" s="670" t="s">
        <v>276</v>
      </c>
      <c r="N25" s="671" t="s">
        <v>276</v>
      </c>
      <c r="O25" s="629"/>
    </row>
    <row r="26" spans="1:15" ht="15.75" x14ac:dyDescent="0.2">
      <c r="A26" s="640" t="s">
        <v>351</v>
      </c>
      <c r="B26" s="672"/>
      <c r="C26" s="649"/>
      <c r="D26" s="649"/>
      <c r="E26" s="649"/>
      <c r="F26" s="642">
        <f t="shared" si="6"/>
        <v>0</v>
      </c>
      <c r="G26" s="650"/>
      <c r="H26" s="650"/>
      <c r="I26" s="650"/>
      <c r="J26" s="667">
        <f>G26+I26</f>
        <v>0</v>
      </c>
      <c r="K26" s="668">
        <f t="shared" si="5"/>
        <v>0</v>
      </c>
      <c r="L26" s="669" t="s">
        <v>276</v>
      </c>
      <c r="M26" s="670" t="s">
        <v>276</v>
      </c>
      <c r="N26" s="671" t="s">
        <v>276</v>
      </c>
      <c r="O26" s="629"/>
    </row>
    <row r="27" spans="1:15" ht="15.75" x14ac:dyDescent="0.2">
      <c r="A27" s="640"/>
      <c r="B27" s="648"/>
      <c r="C27" s="654"/>
      <c r="D27" s="654"/>
      <c r="E27" s="654"/>
      <c r="F27" s="642">
        <f t="shared" si="6"/>
        <v>0</v>
      </c>
      <c r="G27" s="655"/>
      <c r="H27" s="655"/>
      <c r="I27" s="655"/>
      <c r="J27" s="673"/>
      <c r="K27" s="668"/>
      <c r="L27" s="674"/>
      <c r="M27" s="652"/>
      <c r="N27" s="675"/>
      <c r="O27" s="629"/>
    </row>
    <row r="28" spans="1:15" ht="15.75" x14ac:dyDescent="0.2">
      <c r="A28" s="640">
        <v>16</v>
      </c>
      <c r="B28" s="641" t="s">
        <v>58</v>
      </c>
      <c r="C28" s="649">
        <v>173.44</v>
      </c>
      <c r="D28" s="649">
        <v>173.44</v>
      </c>
      <c r="E28" s="649">
        <v>7.76</v>
      </c>
      <c r="F28" s="642">
        <f t="shared" si="6"/>
        <v>181.2</v>
      </c>
      <c r="G28" s="650">
        <v>2089059</v>
      </c>
      <c r="H28" s="650">
        <v>2089059</v>
      </c>
      <c r="I28" s="650">
        <v>455728.55</v>
      </c>
      <c r="J28" s="667">
        <f>G28+I28</f>
        <v>2544787.5499999998</v>
      </c>
      <c r="K28" s="668">
        <f>J28/F28/12</f>
        <v>1170.3401168138337</v>
      </c>
      <c r="L28" s="651">
        <v>854.84</v>
      </c>
      <c r="M28" s="652">
        <v>1026.1600000000001</v>
      </c>
      <c r="N28" s="653">
        <v>1250</v>
      </c>
      <c r="O28" s="629"/>
    </row>
    <row r="29" spans="1:15" ht="15.75" x14ac:dyDescent="0.2">
      <c r="A29" s="640">
        <v>17</v>
      </c>
      <c r="B29" s="641" t="s">
        <v>59</v>
      </c>
      <c r="C29" s="649"/>
      <c r="D29" s="649"/>
      <c r="E29" s="649">
        <v>38.590000000000003</v>
      </c>
      <c r="F29" s="642">
        <f t="shared" si="6"/>
        <v>38.590000000000003</v>
      </c>
      <c r="G29" s="650"/>
      <c r="H29" s="650"/>
      <c r="I29" s="650">
        <v>426296.65</v>
      </c>
      <c r="J29" s="667">
        <f>G29+I29</f>
        <v>426296.65</v>
      </c>
      <c r="K29" s="668">
        <f>J29/F29/12</f>
        <v>920.56804439837606</v>
      </c>
      <c r="L29" s="651">
        <v>760.27</v>
      </c>
      <c r="M29" s="652">
        <v>918</v>
      </c>
      <c r="N29" s="653">
        <v>1068.42</v>
      </c>
      <c r="O29" s="629"/>
    </row>
    <row r="30" spans="1:15" ht="16.5" thickBot="1" x14ac:dyDescent="0.25">
      <c r="A30" s="676">
        <v>18</v>
      </c>
      <c r="B30" s="677" t="s">
        <v>284</v>
      </c>
      <c r="C30" s="642">
        <f>C7+C13+C16+C20+C21+C28+C29</f>
        <v>2243.9700000000003</v>
      </c>
      <c r="D30" s="642">
        <f t="shared" ref="D30:J30" si="7">D7+D13+D16+D20+D21+D28+D29</f>
        <v>2155.1799999999998</v>
      </c>
      <c r="E30" s="642">
        <f>E7+E13+E16+E20+E21+E28+E29</f>
        <v>109.89</v>
      </c>
      <c r="F30" s="642">
        <f t="shared" si="7"/>
        <v>2353.85</v>
      </c>
      <c r="G30" s="643">
        <f t="shared" si="7"/>
        <v>42862146</v>
      </c>
      <c r="H30" s="643">
        <f t="shared" si="7"/>
        <v>39115931</v>
      </c>
      <c r="I30" s="643">
        <f t="shared" si="7"/>
        <v>4342912.66</v>
      </c>
      <c r="J30" s="643">
        <f t="shared" si="7"/>
        <v>47205058.659999996</v>
      </c>
      <c r="K30" s="643">
        <f>J30/F30/12</f>
        <v>1671.2003264155885</v>
      </c>
      <c r="L30" s="678">
        <v>1095.7</v>
      </c>
      <c r="M30" s="679">
        <v>1498.77</v>
      </c>
      <c r="N30" s="680">
        <v>1927.7</v>
      </c>
      <c r="O30" s="629"/>
    </row>
    <row r="31" spans="1:15" ht="16.5" thickBot="1" x14ac:dyDescent="0.25">
      <c r="A31" s="681"/>
      <c r="B31" s="681"/>
      <c r="C31" s="682"/>
      <c r="D31" s="681"/>
      <c r="E31" s="681"/>
      <c r="F31" s="682"/>
      <c r="G31" s="682"/>
      <c r="H31" s="682"/>
      <c r="I31" s="682"/>
      <c r="J31" s="682"/>
      <c r="K31" s="629"/>
      <c r="L31" s="629"/>
      <c r="M31" s="629"/>
      <c r="N31" s="629"/>
      <c r="O31" s="629"/>
    </row>
    <row r="32" spans="1:15" ht="16.5" thickBot="1" x14ac:dyDescent="0.3">
      <c r="A32" s="942" t="s">
        <v>10</v>
      </c>
      <c r="B32" s="943"/>
      <c r="C32" s="943"/>
      <c r="D32" s="943"/>
      <c r="E32" s="943"/>
      <c r="F32" s="943"/>
      <c r="G32" s="943"/>
      <c r="H32" s="943"/>
      <c r="I32" s="943"/>
      <c r="J32" s="943"/>
      <c r="K32" s="629"/>
      <c r="L32" s="683" t="s">
        <v>900</v>
      </c>
      <c r="M32" s="684"/>
      <c r="N32" s="685"/>
      <c r="O32" s="629"/>
    </row>
    <row r="33" spans="1:15" ht="15.75" x14ac:dyDescent="0.25">
      <c r="A33" s="944" t="s">
        <v>786</v>
      </c>
      <c r="B33" s="945"/>
      <c r="C33" s="945"/>
      <c r="D33" s="945"/>
      <c r="E33" s="945"/>
      <c r="F33" s="945"/>
      <c r="G33" s="945"/>
      <c r="H33" s="945"/>
      <c r="I33" s="945"/>
      <c r="J33" s="946"/>
      <c r="K33" s="629"/>
      <c r="L33" s="629"/>
      <c r="M33" s="629"/>
      <c r="N33" s="629"/>
      <c r="O33" s="629"/>
    </row>
    <row r="34" spans="1:15" ht="52.15" customHeight="1" x14ac:dyDescent="0.2">
      <c r="A34" s="686"/>
      <c r="B34" s="947" t="s">
        <v>972</v>
      </c>
      <c r="C34" s="947"/>
      <c r="D34" s="947"/>
      <c r="E34" s="947"/>
      <c r="F34" s="947"/>
      <c r="G34" s="947"/>
      <c r="H34" s="947"/>
      <c r="I34" s="947"/>
      <c r="J34" s="947"/>
      <c r="K34" s="808"/>
      <c r="L34" s="629"/>
      <c r="M34" s="808"/>
      <c r="N34" s="629"/>
      <c r="O34" s="629"/>
    </row>
    <row r="35" spans="1:15" ht="15.75" x14ac:dyDescent="0.2">
      <c r="A35" s="686"/>
      <c r="B35" s="687" t="s">
        <v>676</v>
      </c>
      <c r="C35" s="688"/>
      <c r="D35" s="688"/>
      <c r="E35" s="688"/>
      <c r="F35" s="688"/>
      <c r="G35" s="688"/>
      <c r="H35" s="688"/>
      <c r="I35" s="688"/>
      <c r="J35" s="688"/>
      <c r="K35" s="629"/>
      <c r="L35" s="629"/>
      <c r="M35" s="629"/>
      <c r="N35" s="629"/>
      <c r="O35" s="629"/>
    </row>
    <row r="36" spans="1:15" ht="15.75" x14ac:dyDescent="0.2">
      <c r="A36" s="686"/>
      <c r="B36" s="687" t="s">
        <v>677</v>
      </c>
      <c r="C36" s="688"/>
      <c r="D36" s="688"/>
      <c r="E36" s="688"/>
      <c r="F36" s="688"/>
      <c r="G36" s="688"/>
      <c r="H36" s="688"/>
      <c r="I36" s="688"/>
      <c r="J36" s="688"/>
      <c r="K36" s="629"/>
      <c r="L36" s="629"/>
      <c r="M36" s="629"/>
      <c r="N36" s="629"/>
      <c r="O36" s="629"/>
    </row>
    <row r="37" spans="1:15" ht="15.75" x14ac:dyDescent="0.2">
      <c r="A37" s="686"/>
      <c r="B37" s="687" t="s">
        <v>678</v>
      </c>
      <c r="C37" s="688"/>
      <c r="D37" s="688"/>
      <c r="E37" s="688"/>
      <c r="F37" s="688"/>
      <c r="G37" s="688"/>
      <c r="H37" s="688"/>
      <c r="I37" s="688"/>
      <c r="J37" s="688"/>
      <c r="K37" s="629"/>
      <c r="L37" s="629"/>
      <c r="M37" s="629"/>
      <c r="N37" s="629"/>
      <c r="O37" s="629"/>
    </row>
    <row r="38" spans="1:15" ht="15.75" x14ac:dyDescent="0.2">
      <c r="A38" s="686"/>
      <c r="B38" s="689"/>
      <c r="C38" s="688"/>
      <c r="D38" s="688"/>
      <c r="E38" s="688"/>
      <c r="F38" s="688"/>
      <c r="G38" s="688"/>
      <c r="H38" s="688"/>
      <c r="I38" s="688"/>
      <c r="J38" s="688"/>
      <c r="K38" s="629"/>
      <c r="L38" s="629"/>
      <c r="M38" s="629"/>
      <c r="N38" s="629"/>
      <c r="O38" s="629"/>
    </row>
    <row r="39" spans="1:15" ht="15.75" x14ac:dyDescent="0.2">
      <c r="A39" s="686"/>
      <c r="B39" s="690"/>
      <c r="C39" s="629"/>
      <c r="D39" s="629"/>
      <c r="E39" s="629"/>
      <c r="F39" s="629"/>
      <c r="G39" s="629"/>
      <c r="H39" s="629"/>
      <c r="I39" s="629"/>
      <c r="J39" s="629"/>
      <c r="K39" s="629"/>
      <c r="L39" s="629"/>
      <c r="M39" s="629"/>
      <c r="N39" s="629"/>
      <c r="O39" s="629"/>
    </row>
    <row r="40" spans="1:15" ht="15.75" x14ac:dyDescent="0.2">
      <c r="A40" s="686"/>
      <c r="B40" s="690"/>
      <c r="C40" s="629"/>
    </row>
  </sheetData>
  <mergeCells count="19">
    <mergeCell ref="A32:J32"/>
    <mergeCell ref="A33:J33"/>
    <mergeCell ref="B34:J34"/>
    <mergeCell ref="L3:L5"/>
    <mergeCell ref="M3:M5"/>
    <mergeCell ref="N3:N5"/>
    <mergeCell ref="C4:C5"/>
    <mergeCell ref="E4:E5"/>
    <mergeCell ref="F4:F5"/>
    <mergeCell ref="A1:K1"/>
    <mergeCell ref="A2:K2"/>
    <mergeCell ref="A3:A5"/>
    <mergeCell ref="B3:B5"/>
    <mergeCell ref="C3:F3"/>
    <mergeCell ref="G3:G5"/>
    <mergeCell ref="H3:H4"/>
    <mergeCell ref="I3:I5"/>
    <mergeCell ref="J3:J5"/>
    <mergeCell ref="K3:K5"/>
  </mergeCells>
  <pageMargins left="0.70866141732283472" right="0.70866141732283472" top="0.74803149606299213" bottom="0.74803149606299213" header="0.31496062992125984" footer="0.31496062992125984"/>
  <pageSetup paperSize="9" scale="55"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O37"/>
  <sheetViews>
    <sheetView zoomScale="86" zoomScaleNormal="86" workbookViewId="0">
      <pane xSplit="3" ySplit="6" topLeftCell="H30" activePane="bottomRight" state="frozen"/>
      <selection pane="topRight" activeCell="D1" sqref="D1"/>
      <selection pane="bottomLeft" activeCell="A7" sqref="A7"/>
      <selection pane="bottomRight" activeCell="N34" sqref="N34"/>
    </sheetView>
  </sheetViews>
  <sheetFormatPr defaultColWidth="9.140625" defaultRowHeight="15.75" x14ac:dyDescent="0.2"/>
  <cols>
    <col min="1" max="1" width="5.5703125" style="686" customWidth="1"/>
    <col min="2" max="2" width="60.28515625" style="690" customWidth="1"/>
    <col min="3" max="3" width="14.7109375" style="629" customWidth="1"/>
    <col min="4" max="4" width="14" style="629" customWidth="1"/>
    <col min="5" max="5" width="15.85546875" style="629" customWidth="1"/>
    <col min="6" max="6" width="15.7109375" style="629" customWidth="1"/>
    <col min="7" max="7" width="19.140625" style="629" customWidth="1"/>
    <col min="8" max="8" width="18.7109375" style="629" customWidth="1"/>
    <col min="9" max="9" width="16.28515625" style="629" customWidth="1"/>
    <col min="10" max="10" width="17.7109375" style="629" bestFit="1" customWidth="1"/>
    <col min="11" max="11" width="13.28515625" style="629" customWidth="1"/>
    <col min="12" max="12" width="12.42578125" style="629" customWidth="1"/>
    <col min="13" max="13" width="9.7109375" style="629" customWidth="1"/>
    <col min="14" max="14" width="9" style="629" customWidth="1"/>
    <col min="15" max="15" width="8.7109375" style="629" customWidth="1"/>
    <col min="16" max="16" width="24.140625" style="629" customWidth="1"/>
    <col min="17" max="18" width="3.85546875" style="629" customWidth="1"/>
    <col min="19" max="16384" width="9.140625" style="629"/>
  </cols>
  <sheetData>
    <row r="1" spans="1:15" ht="35.1" customHeight="1" thickBot="1" x14ac:dyDescent="0.25">
      <c r="A1" s="954" t="s">
        <v>1199</v>
      </c>
      <c r="B1" s="955"/>
      <c r="C1" s="955"/>
      <c r="D1" s="955"/>
      <c r="E1" s="955"/>
      <c r="F1" s="955"/>
      <c r="G1" s="955"/>
      <c r="H1" s="955"/>
      <c r="I1" s="955"/>
      <c r="J1" s="955"/>
      <c r="K1" s="955"/>
    </row>
    <row r="2" spans="1:15" ht="35.450000000000003" customHeight="1" thickBot="1" x14ac:dyDescent="0.25">
      <c r="A2" s="917" t="s">
        <v>1297</v>
      </c>
      <c r="B2" s="918"/>
      <c r="C2" s="918"/>
      <c r="D2" s="918"/>
      <c r="E2" s="918"/>
      <c r="F2" s="918"/>
      <c r="G2" s="918"/>
      <c r="H2" s="918"/>
      <c r="I2" s="918"/>
      <c r="J2" s="918"/>
      <c r="K2" s="918"/>
      <c r="L2" s="691" t="s">
        <v>812</v>
      </c>
      <c r="M2" s="692"/>
      <c r="N2" s="692"/>
      <c r="O2" s="692"/>
    </row>
    <row r="3" spans="1:15" ht="21" customHeight="1" x14ac:dyDescent="0.2">
      <c r="A3" s="932" t="s">
        <v>174</v>
      </c>
      <c r="B3" s="956" t="s">
        <v>917</v>
      </c>
      <c r="C3" s="935" t="s">
        <v>1200</v>
      </c>
      <c r="D3" s="935"/>
      <c r="E3" s="935"/>
      <c r="F3" s="935"/>
      <c r="G3" s="935" t="s">
        <v>694</v>
      </c>
      <c r="H3" s="936" t="s">
        <v>265</v>
      </c>
      <c r="I3" s="935" t="s">
        <v>696</v>
      </c>
      <c r="J3" s="938" t="s">
        <v>697</v>
      </c>
      <c r="K3" s="958" t="s">
        <v>813</v>
      </c>
      <c r="L3" s="961" t="s">
        <v>963</v>
      </c>
      <c r="M3" s="948" t="s">
        <v>898</v>
      </c>
      <c r="N3" s="951" t="s">
        <v>918</v>
      </c>
      <c r="O3" s="926" t="s">
        <v>899</v>
      </c>
    </row>
    <row r="4" spans="1:15" ht="34.5" customHeight="1" x14ac:dyDescent="0.2">
      <c r="A4" s="933"/>
      <c r="B4" s="957"/>
      <c r="C4" s="929" t="s">
        <v>814</v>
      </c>
      <c r="D4" s="545" t="s">
        <v>265</v>
      </c>
      <c r="E4" s="929" t="s">
        <v>816</v>
      </c>
      <c r="F4" s="929" t="s">
        <v>817</v>
      </c>
      <c r="G4" s="929"/>
      <c r="H4" s="937"/>
      <c r="I4" s="929"/>
      <c r="J4" s="939"/>
      <c r="K4" s="958"/>
      <c r="L4" s="961"/>
      <c r="M4" s="949"/>
      <c r="N4" s="952"/>
      <c r="O4" s="927"/>
    </row>
    <row r="5" spans="1:15" s="694" customFormat="1" ht="63.75" thickBot="1" x14ac:dyDescent="0.25">
      <c r="A5" s="933"/>
      <c r="B5" s="957"/>
      <c r="C5" s="929"/>
      <c r="D5" s="693" t="s">
        <v>815</v>
      </c>
      <c r="E5" s="929"/>
      <c r="F5" s="929"/>
      <c r="G5" s="929"/>
      <c r="H5" s="545" t="s">
        <v>695</v>
      </c>
      <c r="I5" s="929"/>
      <c r="J5" s="939"/>
      <c r="K5" s="959"/>
      <c r="L5" s="962"/>
      <c r="M5" s="950"/>
      <c r="N5" s="953"/>
      <c r="O5" s="928"/>
    </row>
    <row r="6" spans="1:15" s="639" customFormat="1" ht="18" customHeight="1" thickBot="1" x14ac:dyDescent="0.25">
      <c r="A6" s="634"/>
      <c r="B6" s="635"/>
      <c r="C6" s="636" t="s">
        <v>248</v>
      </c>
      <c r="D6" s="636" t="s">
        <v>249</v>
      </c>
      <c r="E6" s="636" t="s">
        <v>250</v>
      </c>
      <c r="F6" s="636" t="s">
        <v>158</v>
      </c>
      <c r="G6" s="636" t="s">
        <v>251</v>
      </c>
      <c r="H6" s="636" t="s">
        <v>252</v>
      </c>
      <c r="I6" s="636" t="s">
        <v>253</v>
      </c>
      <c r="J6" s="637" t="s">
        <v>159</v>
      </c>
      <c r="K6" s="695" t="s">
        <v>784</v>
      </c>
      <c r="L6" s="696" t="s">
        <v>665</v>
      </c>
      <c r="M6" s="697"/>
      <c r="N6" s="697"/>
      <c r="O6" s="697"/>
    </row>
    <row r="7" spans="1:15" s="647" customFormat="1" x14ac:dyDescent="0.2">
      <c r="A7" s="640">
        <v>1</v>
      </c>
      <c r="B7" s="641" t="s">
        <v>244</v>
      </c>
      <c r="C7" s="698">
        <f>C8+C9+C10+C11+C12</f>
        <v>308.20999999999998</v>
      </c>
      <c r="D7" s="698">
        <v>303.63</v>
      </c>
      <c r="E7" s="698">
        <v>1.19</v>
      </c>
      <c r="F7" s="698">
        <f t="shared" ref="F7:F21" si="0">C7+E7</f>
        <v>309.39999999999998</v>
      </c>
      <c r="G7" s="699">
        <f>SUM(G8:G12)</f>
        <v>6718755.96</v>
      </c>
      <c r="H7" s="699">
        <f>SUM(H8:H12)</f>
        <v>6395370.6400000006</v>
      </c>
      <c r="I7" s="699">
        <f>SUM(I8:I12)</f>
        <v>267201.32</v>
      </c>
      <c r="J7" s="700">
        <f t="shared" ref="J7:J13" si="1">G7+I7</f>
        <v>6985957.2800000003</v>
      </c>
      <c r="K7" s="701">
        <f>J7/F7/12</f>
        <v>1881.5872872225816</v>
      </c>
      <c r="L7" s="702">
        <v>2228.3200000000002</v>
      </c>
      <c r="M7" s="703">
        <v>1487.37</v>
      </c>
      <c r="N7" s="704">
        <v>1691.62</v>
      </c>
      <c r="O7" s="705">
        <v>2039.25</v>
      </c>
    </row>
    <row r="8" spans="1:15" ht="31.5" x14ac:dyDescent="0.2">
      <c r="A8" s="640">
        <v>2</v>
      </c>
      <c r="B8" s="648" t="s">
        <v>785</v>
      </c>
      <c r="C8" s="706">
        <v>21.56</v>
      </c>
      <c r="D8" s="706">
        <v>21.45</v>
      </c>
      <c r="E8" s="706">
        <v>0.34</v>
      </c>
      <c r="F8" s="698">
        <f t="shared" si="0"/>
        <v>21.9</v>
      </c>
      <c r="G8" s="707">
        <v>717725.35</v>
      </c>
      <c r="H8" s="707">
        <v>665113.77</v>
      </c>
      <c r="I8" s="707">
        <v>65699.570000000007</v>
      </c>
      <c r="J8" s="700">
        <f t="shared" si="1"/>
        <v>783424.91999999993</v>
      </c>
      <c r="K8" s="701">
        <f t="shared" ref="K8:K30" si="2">J8/F8/12</f>
        <v>2981.0689497716899</v>
      </c>
      <c r="L8" s="702">
        <v>2993.34</v>
      </c>
      <c r="M8" s="708">
        <v>1780.12</v>
      </c>
      <c r="N8" s="709">
        <v>2344.0700000000002</v>
      </c>
      <c r="O8" s="710">
        <v>3371.35</v>
      </c>
    </row>
    <row r="9" spans="1:15" x14ac:dyDescent="0.2">
      <c r="A9" s="640">
        <v>3</v>
      </c>
      <c r="B9" s="648" t="s">
        <v>203</v>
      </c>
      <c r="C9" s="706">
        <v>101.43</v>
      </c>
      <c r="D9" s="706">
        <v>99.77</v>
      </c>
      <c r="E9" s="706">
        <v>0.06</v>
      </c>
      <c r="F9" s="698">
        <v>101.5</v>
      </c>
      <c r="G9" s="707">
        <v>2498770.9</v>
      </c>
      <c r="H9" s="707">
        <v>2364712.64</v>
      </c>
      <c r="I9" s="707">
        <v>84153.7</v>
      </c>
      <c r="J9" s="700">
        <f t="shared" si="1"/>
        <v>2582924.6</v>
      </c>
      <c r="K9" s="701">
        <f t="shared" si="2"/>
        <v>2120.6277504105092</v>
      </c>
      <c r="L9" s="702">
        <v>2347.5300000000002</v>
      </c>
      <c r="M9" s="708">
        <v>1764.22</v>
      </c>
      <c r="N9" s="709">
        <v>2019.08</v>
      </c>
      <c r="O9" s="710">
        <v>2281.94</v>
      </c>
    </row>
    <row r="10" spans="1:15" ht="31.5" x14ac:dyDescent="0.2">
      <c r="A10" s="640">
        <v>4</v>
      </c>
      <c r="B10" s="648" t="s">
        <v>204</v>
      </c>
      <c r="C10" s="706">
        <v>181.31</v>
      </c>
      <c r="D10" s="706">
        <v>178.49</v>
      </c>
      <c r="E10" s="706">
        <v>0.79</v>
      </c>
      <c r="F10" s="698">
        <f t="shared" si="0"/>
        <v>182.1</v>
      </c>
      <c r="G10" s="707">
        <v>3439666.88</v>
      </c>
      <c r="H10" s="707">
        <v>3303354.32</v>
      </c>
      <c r="I10" s="707">
        <v>117326.8</v>
      </c>
      <c r="J10" s="700">
        <f t="shared" si="1"/>
        <v>3556993.6799999997</v>
      </c>
      <c r="K10" s="701">
        <f t="shared" si="2"/>
        <v>1627.7657331136736</v>
      </c>
      <c r="L10" s="702">
        <v>1768.27</v>
      </c>
      <c r="M10" s="708">
        <v>1439.17</v>
      </c>
      <c r="N10" s="709">
        <v>1559.1</v>
      </c>
      <c r="O10" s="710">
        <v>1739.95</v>
      </c>
    </row>
    <row r="11" spans="1:15" x14ac:dyDescent="0.2">
      <c r="A11" s="640">
        <v>5</v>
      </c>
      <c r="B11" s="648" t="s">
        <v>205</v>
      </c>
      <c r="C11" s="706">
        <v>1.78</v>
      </c>
      <c r="D11" s="706">
        <v>1.78</v>
      </c>
      <c r="E11" s="706"/>
      <c r="F11" s="698">
        <f t="shared" si="0"/>
        <v>1.78</v>
      </c>
      <c r="G11" s="707">
        <v>26793.22</v>
      </c>
      <c r="H11" s="707">
        <v>26390.3</v>
      </c>
      <c r="I11" s="707">
        <v>21.25</v>
      </c>
      <c r="J11" s="700">
        <f t="shared" si="1"/>
        <v>26814.47</v>
      </c>
      <c r="K11" s="701">
        <f t="shared" si="2"/>
        <v>1255.3590823970037</v>
      </c>
      <c r="L11" s="702">
        <v>1474.52</v>
      </c>
      <c r="M11" s="708">
        <v>1022.85</v>
      </c>
      <c r="N11" s="709">
        <v>1064.1099999999999</v>
      </c>
      <c r="O11" s="710">
        <v>1077.4100000000001</v>
      </c>
    </row>
    <row r="12" spans="1:15" x14ac:dyDescent="0.2">
      <c r="A12" s="640">
        <v>6</v>
      </c>
      <c r="B12" s="648" t="s">
        <v>206</v>
      </c>
      <c r="C12" s="706">
        <v>2.13</v>
      </c>
      <c r="D12" s="706">
        <v>2.13</v>
      </c>
      <c r="E12" s="706"/>
      <c r="F12" s="698">
        <f t="shared" si="0"/>
        <v>2.13</v>
      </c>
      <c r="G12" s="707">
        <v>35799.61</v>
      </c>
      <c r="H12" s="707">
        <v>35799.61</v>
      </c>
      <c r="I12" s="707"/>
      <c r="J12" s="700">
        <f t="shared" si="1"/>
        <v>35799.61</v>
      </c>
      <c r="K12" s="701">
        <f t="shared" si="2"/>
        <v>1400.6107198748043</v>
      </c>
      <c r="L12" s="702">
        <v>1633.56</v>
      </c>
      <c r="M12" s="708">
        <v>1260.93</v>
      </c>
      <c r="N12" s="709">
        <v>1318.71</v>
      </c>
      <c r="O12" s="710">
        <v>1416.74</v>
      </c>
    </row>
    <row r="13" spans="1:15" x14ac:dyDescent="0.2">
      <c r="A13" s="640">
        <v>7</v>
      </c>
      <c r="B13" s="641" t="s">
        <v>56</v>
      </c>
      <c r="C13" s="706">
        <v>95.16</v>
      </c>
      <c r="D13" s="706">
        <v>93.99</v>
      </c>
      <c r="E13" s="706">
        <v>0.98</v>
      </c>
      <c r="F13" s="698">
        <f t="shared" si="0"/>
        <v>96.14</v>
      </c>
      <c r="G13" s="707">
        <v>1290234.04</v>
      </c>
      <c r="H13" s="707">
        <v>1240769.28</v>
      </c>
      <c r="I13" s="707">
        <v>195545.06</v>
      </c>
      <c r="J13" s="700">
        <f t="shared" si="1"/>
        <v>1485779.1</v>
      </c>
      <c r="K13" s="701">
        <f t="shared" si="2"/>
        <v>1287.860671936759</v>
      </c>
      <c r="L13" s="702">
        <v>1725.27</v>
      </c>
      <c r="M13" s="708">
        <v>987.33</v>
      </c>
      <c r="N13" s="709">
        <v>1140.4100000000001</v>
      </c>
      <c r="O13" s="710">
        <v>1408.17</v>
      </c>
    </row>
    <row r="14" spans="1:15" x14ac:dyDescent="0.2">
      <c r="A14" s="640"/>
      <c r="B14" s="648" t="s">
        <v>265</v>
      </c>
      <c r="C14" s="711"/>
      <c r="D14" s="711"/>
      <c r="E14" s="711"/>
      <c r="F14" s="712">
        <f t="shared" si="0"/>
        <v>0</v>
      </c>
      <c r="G14" s="713"/>
      <c r="H14" s="713"/>
      <c r="I14" s="713"/>
      <c r="J14" s="714"/>
      <c r="K14" s="701"/>
      <c r="L14" s="702"/>
      <c r="M14" s="708"/>
      <c r="N14" s="709"/>
      <c r="O14" s="710"/>
    </row>
    <row r="15" spans="1:15" x14ac:dyDescent="0.2">
      <c r="A15" s="640">
        <v>8</v>
      </c>
      <c r="B15" s="648" t="s">
        <v>60</v>
      </c>
      <c r="C15" s="706">
        <v>26.7</v>
      </c>
      <c r="D15" s="706">
        <v>26.7</v>
      </c>
      <c r="E15" s="706"/>
      <c r="F15" s="698">
        <f t="shared" si="0"/>
        <v>26.7</v>
      </c>
      <c r="G15" s="707">
        <v>373930.46</v>
      </c>
      <c r="H15" s="707">
        <v>368537.46</v>
      </c>
      <c r="I15" s="707">
        <v>167577.69</v>
      </c>
      <c r="J15" s="700">
        <f t="shared" ref="J15:J21" si="3">G15+I15</f>
        <v>541508.15</v>
      </c>
      <c r="K15" s="701">
        <f t="shared" si="2"/>
        <v>1690.1003433208491</v>
      </c>
      <c r="L15" s="702">
        <v>1972.24</v>
      </c>
      <c r="M15" s="708">
        <v>1171.5899999999999</v>
      </c>
      <c r="N15" s="709">
        <v>1702.25</v>
      </c>
      <c r="O15" s="710">
        <v>1862.5</v>
      </c>
    </row>
    <row r="16" spans="1:15" x14ac:dyDescent="0.2">
      <c r="A16" s="640">
        <v>9</v>
      </c>
      <c r="B16" s="641" t="s">
        <v>245</v>
      </c>
      <c r="C16" s="698">
        <v>317.39</v>
      </c>
      <c r="D16" s="698">
        <v>311.93</v>
      </c>
      <c r="E16" s="698">
        <v>28.75</v>
      </c>
      <c r="F16" s="698">
        <f t="shared" si="0"/>
        <v>346.14</v>
      </c>
      <c r="G16" s="699">
        <v>5232153.92</v>
      </c>
      <c r="H16" s="699">
        <v>4997136.5</v>
      </c>
      <c r="I16" s="699">
        <v>729616.23</v>
      </c>
      <c r="J16" s="700">
        <f t="shared" si="3"/>
        <v>5961770.1500000004</v>
      </c>
      <c r="K16" s="701">
        <f t="shared" si="2"/>
        <v>1435.2983739719959</v>
      </c>
      <c r="L16" s="702">
        <v>1816.13</v>
      </c>
      <c r="M16" s="708">
        <v>1063.31</v>
      </c>
      <c r="N16" s="709">
        <v>1329.38</v>
      </c>
      <c r="O16" s="710">
        <v>1584.04</v>
      </c>
    </row>
    <row r="17" spans="1:15" x14ac:dyDescent="0.2">
      <c r="A17" s="640">
        <v>10</v>
      </c>
      <c r="B17" s="648" t="s">
        <v>207</v>
      </c>
      <c r="C17" s="706">
        <v>59.9</v>
      </c>
      <c r="D17" s="706">
        <v>58.36</v>
      </c>
      <c r="E17" s="706">
        <v>7.5</v>
      </c>
      <c r="F17" s="698">
        <f t="shared" si="0"/>
        <v>67.400000000000006</v>
      </c>
      <c r="G17" s="707">
        <v>1071480.8600000001</v>
      </c>
      <c r="H17" s="707">
        <v>1033222.25</v>
      </c>
      <c r="I17" s="707">
        <v>259362.13</v>
      </c>
      <c r="J17" s="700">
        <f t="shared" si="3"/>
        <v>1330842.9900000002</v>
      </c>
      <c r="K17" s="701">
        <f t="shared" si="2"/>
        <v>1645.4537462908013</v>
      </c>
      <c r="L17" s="702">
        <v>2200.2399999999998</v>
      </c>
      <c r="M17" s="708">
        <v>1301.3320000000001</v>
      </c>
      <c r="N17" s="709">
        <v>1500.33</v>
      </c>
      <c r="O17" s="710">
        <v>1924.33</v>
      </c>
    </row>
    <row r="18" spans="1:15" x14ac:dyDescent="0.2">
      <c r="A18" s="640">
        <v>11</v>
      </c>
      <c r="B18" s="648" t="s">
        <v>160</v>
      </c>
      <c r="C18" s="706">
        <v>156.55000000000001</v>
      </c>
      <c r="D18" s="706">
        <v>156.54</v>
      </c>
      <c r="E18" s="706">
        <v>5.96</v>
      </c>
      <c r="F18" s="698">
        <f t="shared" si="0"/>
        <v>162.51000000000002</v>
      </c>
      <c r="G18" s="707">
        <v>2584945.46</v>
      </c>
      <c r="H18" s="707">
        <v>2524741.89</v>
      </c>
      <c r="I18" s="707">
        <v>231171</v>
      </c>
      <c r="J18" s="700">
        <f t="shared" si="3"/>
        <v>2816116.46</v>
      </c>
      <c r="K18" s="701">
        <f t="shared" si="2"/>
        <v>1444.0734211228025</v>
      </c>
      <c r="L18" s="702">
        <v>1929.4</v>
      </c>
      <c r="M18" s="708">
        <v>1149.6600000000001</v>
      </c>
      <c r="N18" s="709">
        <v>1370.28</v>
      </c>
      <c r="O18" s="710">
        <v>1644.81</v>
      </c>
    </row>
    <row r="19" spans="1:15" x14ac:dyDescent="0.2">
      <c r="A19" s="640">
        <v>12</v>
      </c>
      <c r="B19" s="648" t="s">
        <v>148</v>
      </c>
      <c r="C19" s="706">
        <v>100.93</v>
      </c>
      <c r="D19" s="706">
        <v>97.02</v>
      </c>
      <c r="E19" s="706">
        <v>15.29</v>
      </c>
      <c r="F19" s="698">
        <f t="shared" si="0"/>
        <v>116.22</v>
      </c>
      <c r="G19" s="707">
        <v>1575727.6</v>
      </c>
      <c r="H19" s="707">
        <v>1439172.36</v>
      </c>
      <c r="I19" s="707">
        <v>239083.1</v>
      </c>
      <c r="J19" s="700">
        <f t="shared" si="3"/>
        <v>1814810.7000000002</v>
      </c>
      <c r="K19" s="701">
        <f t="shared" si="2"/>
        <v>1301.2753828945106</v>
      </c>
      <c r="L19" s="702">
        <v>1540.53</v>
      </c>
      <c r="M19" s="708">
        <v>864.19</v>
      </c>
      <c r="N19" s="709">
        <v>1091.04</v>
      </c>
      <c r="O19" s="710">
        <v>1402.81</v>
      </c>
    </row>
    <row r="20" spans="1:15" x14ac:dyDescent="0.2">
      <c r="A20" s="640">
        <v>13</v>
      </c>
      <c r="B20" s="641" t="s">
        <v>242</v>
      </c>
      <c r="C20" s="706">
        <v>117.23</v>
      </c>
      <c r="D20" s="706">
        <v>105.62</v>
      </c>
      <c r="E20" s="706">
        <v>3.6</v>
      </c>
      <c r="F20" s="698">
        <f t="shared" si="0"/>
        <v>120.83</v>
      </c>
      <c r="G20" s="707">
        <v>2131692.7400000002</v>
      </c>
      <c r="H20" s="707">
        <v>1824050.41</v>
      </c>
      <c r="I20" s="707">
        <v>145772.62</v>
      </c>
      <c r="J20" s="700">
        <f t="shared" si="3"/>
        <v>2277465.3600000003</v>
      </c>
      <c r="K20" s="701">
        <f t="shared" si="2"/>
        <v>1570.7090954233224</v>
      </c>
      <c r="L20" s="702">
        <v>1852.1</v>
      </c>
      <c r="M20" s="708">
        <v>1175.67</v>
      </c>
      <c r="N20" s="709">
        <v>1467.15</v>
      </c>
      <c r="O20" s="710">
        <v>1789.08</v>
      </c>
    </row>
    <row r="21" spans="1:15" ht="31.5" x14ac:dyDescent="0.2">
      <c r="A21" s="640">
        <v>14</v>
      </c>
      <c r="B21" s="641" t="s">
        <v>57</v>
      </c>
      <c r="C21" s="706">
        <v>134.72</v>
      </c>
      <c r="D21" s="706">
        <v>134.72</v>
      </c>
      <c r="E21" s="706">
        <v>2.33</v>
      </c>
      <c r="F21" s="698">
        <f t="shared" si="0"/>
        <v>137.05000000000001</v>
      </c>
      <c r="G21" s="707">
        <v>1269540.22</v>
      </c>
      <c r="H21" s="707">
        <v>1269140.22</v>
      </c>
      <c r="I21" s="707">
        <v>36455.93</v>
      </c>
      <c r="J21" s="700">
        <f t="shared" si="3"/>
        <v>1305996.1499999999</v>
      </c>
      <c r="K21" s="701">
        <f t="shared" si="2"/>
        <v>794.11172929587735</v>
      </c>
      <c r="L21" s="702">
        <v>979.09</v>
      </c>
      <c r="M21" s="708">
        <v>688.03</v>
      </c>
      <c r="N21" s="709">
        <v>754.39</v>
      </c>
      <c r="O21" s="710">
        <v>906.38</v>
      </c>
    </row>
    <row r="22" spans="1:15" ht="47.25" x14ac:dyDescent="0.2">
      <c r="A22" s="640">
        <v>15</v>
      </c>
      <c r="B22" s="641" t="s">
        <v>283</v>
      </c>
      <c r="C22" s="698">
        <f>SUM(C23:C26)</f>
        <v>0</v>
      </c>
      <c r="D22" s="698">
        <f>SUM(D23:D26)</f>
        <v>0</v>
      </c>
      <c r="E22" s="698">
        <f>SUM(E23:E26)</f>
        <v>0</v>
      </c>
      <c r="F22" s="698">
        <f>SUM(F27:F27)</f>
        <v>0</v>
      </c>
      <c r="G22" s="699">
        <f>SUM(G23:G26)</f>
        <v>0</v>
      </c>
      <c r="H22" s="699">
        <f>SUM(H23:H26)</f>
        <v>0</v>
      </c>
      <c r="I22" s="699">
        <f>SUM(I23:I26)</f>
        <v>0</v>
      </c>
      <c r="J22" s="700">
        <f>SUM(J23:J26)</f>
        <v>0</v>
      </c>
      <c r="K22" s="701"/>
      <c r="L22" s="702"/>
      <c r="M22" s="715" t="s">
        <v>276</v>
      </c>
      <c r="N22" s="716" t="s">
        <v>276</v>
      </c>
      <c r="O22" s="717" t="s">
        <v>276</v>
      </c>
    </row>
    <row r="23" spans="1:15" x14ac:dyDescent="0.2">
      <c r="A23" s="640" t="s">
        <v>243</v>
      </c>
      <c r="B23" s="672"/>
      <c r="C23" s="706"/>
      <c r="D23" s="706"/>
      <c r="E23" s="706"/>
      <c r="F23" s="698">
        <f t="shared" ref="F23:F29" si="4">C23+E23</f>
        <v>0</v>
      </c>
      <c r="G23" s="707"/>
      <c r="H23" s="707"/>
      <c r="I23" s="707"/>
      <c r="J23" s="700">
        <f>G23+I23</f>
        <v>0</v>
      </c>
      <c r="K23" s="701"/>
      <c r="L23" s="702"/>
      <c r="M23" s="715" t="s">
        <v>276</v>
      </c>
      <c r="N23" s="716" t="s">
        <v>276</v>
      </c>
      <c r="O23" s="717" t="s">
        <v>276</v>
      </c>
    </row>
    <row r="24" spans="1:15" x14ac:dyDescent="0.2">
      <c r="A24" s="640" t="s">
        <v>349</v>
      </c>
      <c r="B24" s="672"/>
      <c r="C24" s="706"/>
      <c r="D24" s="706"/>
      <c r="E24" s="706"/>
      <c r="F24" s="698">
        <f t="shared" si="4"/>
        <v>0</v>
      </c>
      <c r="G24" s="707"/>
      <c r="H24" s="707"/>
      <c r="I24" s="707"/>
      <c r="J24" s="700">
        <f>G24+I24</f>
        <v>0</v>
      </c>
      <c r="K24" s="701"/>
      <c r="L24" s="702"/>
      <c r="M24" s="715" t="s">
        <v>276</v>
      </c>
      <c r="N24" s="716" t="s">
        <v>276</v>
      </c>
      <c r="O24" s="717" t="s">
        <v>276</v>
      </c>
    </row>
    <row r="25" spans="1:15" x14ac:dyDescent="0.2">
      <c r="A25" s="640" t="s">
        <v>350</v>
      </c>
      <c r="B25" s="672"/>
      <c r="C25" s="706"/>
      <c r="D25" s="706"/>
      <c r="E25" s="706"/>
      <c r="F25" s="698">
        <f t="shared" si="4"/>
        <v>0</v>
      </c>
      <c r="G25" s="707"/>
      <c r="H25" s="707"/>
      <c r="I25" s="707"/>
      <c r="J25" s="700">
        <f>G25+I25</f>
        <v>0</v>
      </c>
      <c r="K25" s="701"/>
      <c r="L25" s="702"/>
      <c r="M25" s="715" t="s">
        <v>276</v>
      </c>
      <c r="N25" s="716" t="s">
        <v>276</v>
      </c>
      <c r="O25" s="717" t="s">
        <v>276</v>
      </c>
    </row>
    <row r="26" spans="1:15" ht="16.5" customHeight="1" x14ac:dyDescent="0.2">
      <c r="A26" s="640" t="s">
        <v>351</v>
      </c>
      <c r="B26" s="672"/>
      <c r="C26" s="706"/>
      <c r="D26" s="706"/>
      <c r="E26" s="706"/>
      <c r="F26" s="698">
        <f t="shared" si="4"/>
        <v>0</v>
      </c>
      <c r="G26" s="707"/>
      <c r="H26" s="707"/>
      <c r="I26" s="707"/>
      <c r="J26" s="700">
        <f>G26+I26</f>
        <v>0</v>
      </c>
      <c r="K26" s="701"/>
      <c r="L26" s="702"/>
      <c r="M26" s="715" t="s">
        <v>276</v>
      </c>
      <c r="N26" s="716" t="s">
        <v>276</v>
      </c>
      <c r="O26" s="717" t="s">
        <v>276</v>
      </c>
    </row>
    <row r="27" spans="1:15" x14ac:dyDescent="0.2">
      <c r="A27" s="640"/>
      <c r="B27" s="648"/>
      <c r="C27" s="711"/>
      <c r="D27" s="711"/>
      <c r="E27" s="711"/>
      <c r="F27" s="712">
        <f t="shared" si="4"/>
        <v>0</v>
      </c>
      <c r="G27" s="713"/>
      <c r="H27" s="713"/>
      <c r="I27" s="713"/>
      <c r="J27" s="714"/>
      <c r="K27" s="701"/>
      <c r="L27" s="702"/>
      <c r="M27" s="718"/>
      <c r="N27" s="709"/>
      <c r="O27" s="719"/>
    </row>
    <row r="28" spans="1:15" x14ac:dyDescent="0.2">
      <c r="A28" s="640">
        <v>16</v>
      </c>
      <c r="B28" s="641" t="s">
        <v>58</v>
      </c>
      <c r="C28" s="706">
        <v>112.26</v>
      </c>
      <c r="D28" s="706">
        <v>112.26</v>
      </c>
      <c r="E28" s="706">
        <v>6.34</v>
      </c>
      <c r="F28" s="698">
        <f t="shared" si="4"/>
        <v>118.60000000000001</v>
      </c>
      <c r="G28" s="707">
        <v>1315685.1200000001</v>
      </c>
      <c r="H28" s="707">
        <v>1315685.1200000001</v>
      </c>
      <c r="I28" s="707">
        <v>310421.96999999997</v>
      </c>
      <c r="J28" s="700">
        <f>G28+I28</f>
        <v>1626107.09</v>
      </c>
      <c r="K28" s="701">
        <f t="shared" si="2"/>
        <v>1142.5710300730748</v>
      </c>
      <c r="L28" s="702">
        <v>1223.0899999999999</v>
      </c>
      <c r="M28" s="708">
        <v>797.75</v>
      </c>
      <c r="N28" s="709">
        <v>1024.22</v>
      </c>
      <c r="O28" s="710">
        <v>1345.08</v>
      </c>
    </row>
    <row r="29" spans="1:15" x14ac:dyDescent="0.2">
      <c r="A29" s="640">
        <v>17</v>
      </c>
      <c r="B29" s="641" t="s">
        <v>59</v>
      </c>
      <c r="C29" s="706"/>
      <c r="D29" s="706"/>
      <c r="E29" s="706">
        <v>31.38</v>
      </c>
      <c r="F29" s="698">
        <f t="shared" si="4"/>
        <v>31.38</v>
      </c>
      <c r="G29" s="707"/>
      <c r="H29" s="707"/>
      <c r="I29" s="707">
        <v>336818.54</v>
      </c>
      <c r="J29" s="700">
        <f>G29+I29</f>
        <v>336818.54</v>
      </c>
      <c r="K29" s="701">
        <f t="shared" si="2"/>
        <v>894.46181219460368</v>
      </c>
      <c r="L29" s="702">
        <v>1035.07</v>
      </c>
      <c r="M29" s="708">
        <v>737.73</v>
      </c>
      <c r="N29" s="709">
        <v>918</v>
      </c>
      <c r="O29" s="710">
        <v>1068.42</v>
      </c>
    </row>
    <row r="30" spans="1:15" ht="16.5" thickBot="1" x14ac:dyDescent="0.25">
      <c r="A30" s="676">
        <v>18</v>
      </c>
      <c r="B30" s="677" t="s">
        <v>284</v>
      </c>
      <c r="C30" s="720">
        <f t="shared" ref="C30:J30" si="5">C7+C13+C16+C20+C21+C28+C29</f>
        <v>1084.97</v>
      </c>
      <c r="D30" s="720">
        <f t="shared" si="5"/>
        <v>1062.1500000000001</v>
      </c>
      <c r="E30" s="720">
        <v>74.58</v>
      </c>
      <c r="F30" s="720">
        <f t="shared" si="5"/>
        <v>1159.54</v>
      </c>
      <c r="G30" s="721">
        <f t="shared" si="5"/>
        <v>17958062</v>
      </c>
      <c r="H30" s="721">
        <f t="shared" si="5"/>
        <v>17042152.170000002</v>
      </c>
      <c r="I30" s="721">
        <f t="shared" si="5"/>
        <v>2021831.67</v>
      </c>
      <c r="J30" s="722">
        <f t="shared" si="5"/>
        <v>19979893.669999998</v>
      </c>
      <c r="K30" s="701">
        <f t="shared" si="2"/>
        <v>1435.9066001747817</v>
      </c>
      <c r="L30" s="723">
        <v>1899.48</v>
      </c>
      <c r="M30" s="724">
        <v>998.33</v>
      </c>
      <c r="N30" s="725">
        <v>1367.27</v>
      </c>
      <c r="O30" s="726">
        <v>1705.5</v>
      </c>
    </row>
    <row r="31" spans="1:15" x14ac:dyDescent="0.2">
      <c r="A31" s="681"/>
      <c r="B31" s="681"/>
      <c r="C31" s="682"/>
      <c r="D31" s="681"/>
      <c r="E31" s="681"/>
      <c r="F31" s="682"/>
      <c r="G31" s="682"/>
      <c r="H31" s="682"/>
      <c r="I31" s="682"/>
      <c r="J31" s="682"/>
      <c r="L31" s="632"/>
      <c r="M31" s="632"/>
      <c r="N31" s="632"/>
      <c r="O31" s="632"/>
    </row>
    <row r="32" spans="1:15" x14ac:dyDescent="0.25">
      <c r="A32" s="942" t="s">
        <v>10</v>
      </c>
      <c r="B32" s="943"/>
      <c r="C32" s="943"/>
      <c r="D32" s="943"/>
      <c r="E32" s="943"/>
      <c r="F32" s="943"/>
      <c r="G32" s="943"/>
      <c r="H32" s="943"/>
      <c r="I32" s="943"/>
      <c r="J32" s="960"/>
      <c r="L32" s="632"/>
      <c r="M32" s="632"/>
      <c r="N32" s="632"/>
      <c r="O32" s="632"/>
    </row>
    <row r="33" spans="1:15" x14ac:dyDescent="0.25">
      <c r="A33" s="944" t="s">
        <v>786</v>
      </c>
      <c r="B33" s="945"/>
      <c r="C33" s="945"/>
      <c r="D33" s="945"/>
      <c r="E33" s="945"/>
      <c r="F33" s="945"/>
      <c r="G33" s="945"/>
      <c r="H33" s="945"/>
      <c r="I33" s="945"/>
      <c r="J33" s="946"/>
      <c r="L33" s="632"/>
      <c r="M33" s="727" t="s">
        <v>900</v>
      </c>
      <c r="N33" s="632"/>
      <c r="O33" s="632"/>
    </row>
    <row r="34" spans="1:15" ht="50.25" customHeight="1" x14ac:dyDescent="0.2">
      <c r="B34" s="947" t="s">
        <v>972</v>
      </c>
      <c r="C34" s="947"/>
      <c r="D34" s="947"/>
      <c r="E34" s="947"/>
      <c r="F34" s="947"/>
      <c r="G34" s="947"/>
      <c r="H34" s="947"/>
      <c r="I34" s="947"/>
      <c r="J34" s="947"/>
      <c r="K34" s="808"/>
      <c r="L34" s="632"/>
      <c r="M34" s="632"/>
      <c r="N34" s="808"/>
      <c r="O34" s="632"/>
    </row>
    <row r="35" spans="1:15" x14ac:dyDescent="0.2">
      <c r="B35" s="687" t="s">
        <v>676</v>
      </c>
      <c r="C35" s="688"/>
      <c r="D35" s="688"/>
      <c r="E35" s="688"/>
      <c r="F35" s="688"/>
      <c r="G35" s="688"/>
      <c r="H35" s="688"/>
      <c r="I35" s="688"/>
      <c r="J35" s="688"/>
      <c r="L35" s="632"/>
      <c r="M35" s="632"/>
      <c r="N35" s="632"/>
      <c r="O35" s="632"/>
    </row>
    <row r="36" spans="1:15" x14ac:dyDescent="0.2">
      <c r="B36" s="687" t="s">
        <v>677</v>
      </c>
      <c r="C36" s="688"/>
      <c r="D36" s="688"/>
      <c r="E36" s="688"/>
      <c r="F36" s="688"/>
      <c r="G36" s="688"/>
      <c r="H36" s="688"/>
      <c r="I36" s="688"/>
      <c r="J36" s="688"/>
    </row>
    <row r="37" spans="1:15" x14ac:dyDescent="0.2">
      <c r="B37" s="687" t="s">
        <v>678</v>
      </c>
      <c r="C37" s="688"/>
      <c r="D37" s="688"/>
      <c r="E37" s="688"/>
      <c r="F37" s="688"/>
      <c r="G37" s="688"/>
      <c r="H37" s="688"/>
      <c r="I37" s="688"/>
      <c r="J37" s="688"/>
    </row>
  </sheetData>
  <mergeCells count="20">
    <mergeCell ref="A32:J32"/>
    <mergeCell ref="A33:J33"/>
    <mergeCell ref="B34:J34"/>
    <mergeCell ref="L3:L5"/>
    <mergeCell ref="M3:M5"/>
    <mergeCell ref="N3:N5"/>
    <mergeCell ref="O3:O5"/>
    <mergeCell ref="C4:C5"/>
    <mergeCell ref="E4:E5"/>
    <mergeCell ref="F4:F5"/>
    <mergeCell ref="A1:K1"/>
    <mergeCell ref="A2:K2"/>
    <mergeCell ref="A3:A5"/>
    <mergeCell ref="B3:B5"/>
    <mergeCell ref="C3:F3"/>
    <mergeCell ref="G3:G5"/>
    <mergeCell ref="H3:H4"/>
    <mergeCell ref="I3:I5"/>
    <mergeCell ref="J3:J5"/>
    <mergeCell ref="K3:K5"/>
  </mergeCells>
  <printOptions gridLines="1"/>
  <pageMargins left="0.2" right="0.19" top="0.8" bottom="0.39370078740157483" header="0.51181102362204722" footer="0.27559055118110237"/>
  <pageSetup paperSize="9" scale="5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G12"/>
  <sheetViews>
    <sheetView zoomScale="90" zoomScaleNormal="90" workbookViewId="0">
      <pane xSplit="2" ySplit="4" topLeftCell="C5" activePane="bottomRight" state="frozen"/>
      <selection pane="topRight" activeCell="C1" sqref="C1"/>
      <selection pane="bottomLeft" activeCell="A7" sqref="A7"/>
      <selection pane="bottomRight" activeCell="F12" sqref="F12"/>
    </sheetView>
  </sheetViews>
  <sheetFormatPr defaultColWidth="9.140625" defaultRowHeight="15.75" x14ac:dyDescent="0.25"/>
  <cols>
    <col min="1" max="1" width="9.140625" style="162"/>
    <col min="2" max="2" width="69.7109375" style="162" customWidth="1"/>
    <col min="3" max="3" width="18" style="162" bestFit="1" customWidth="1"/>
    <col min="4" max="4" width="20.28515625" style="162" bestFit="1" customWidth="1"/>
    <col min="5" max="5" width="26.42578125" style="162" customWidth="1"/>
    <col min="6" max="6" width="15.42578125" style="162" customWidth="1"/>
    <col min="7" max="7" width="12" style="162" customWidth="1"/>
    <col min="8" max="16384" width="9.140625" style="162"/>
  </cols>
  <sheetData>
    <row r="1" spans="1:7" ht="39.75" customHeight="1" thickBot="1" x14ac:dyDescent="0.3">
      <c r="A1" s="963" t="s">
        <v>1201</v>
      </c>
      <c r="B1" s="964"/>
      <c r="C1" s="964"/>
      <c r="D1" s="964"/>
      <c r="E1" s="965"/>
    </row>
    <row r="2" spans="1:7" ht="44.25" customHeight="1" thickBot="1" x14ac:dyDescent="0.3">
      <c r="A2" s="966" t="s">
        <v>1298</v>
      </c>
      <c r="B2" s="967"/>
      <c r="C2" s="967"/>
      <c r="D2" s="967"/>
      <c r="E2" s="968"/>
    </row>
    <row r="3" spans="1:7" ht="65.25" customHeight="1" x14ac:dyDescent="0.25">
      <c r="A3" s="438" t="s">
        <v>174</v>
      </c>
      <c r="B3" s="439" t="s">
        <v>290</v>
      </c>
      <c r="C3" s="440" t="s">
        <v>876</v>
      </c>
      <c r="D3" s="440" t="s">
        <v>916</v>
      </c>
      <c r="E3" s="441" t="s">
        <v>733</v>
      </c>
    </row>
    <row r="4" spans="1:7" ht="26.25" customHeight="1" x14ac:dyDescent="0.25">
      <c r="A4" s="442"/>
      <c r="B4" s="437"/>
      <c r="C4" s="436" t="s">
        <v>248</v>
      </c>
      <c r="D4" s="436" t="s">
        <v>249</v>
      </c>
      <c r="E4" s="443" t="s">
        <v>875</v>
      </c>
    </row>
    <row r="5" spans="1:7" ht="35.25" customHeight="1" thickBot="1" x14ac:dyDescent="0.3">
      <c r="A5" s="447">
        <v>1</v>
      </c>
      <c r="B5" s="448" t="s">
        <v>1021</v>
      </c>
      <c r="C5" s="449">
        <v>4374659</v>
      </c>
      <c r="D5" s="449">
        <v>384913.25</v>
      </c>
      <c r="E5" s="450">
        <f>C5+D5</f>
        <v>4759572.25</v>
      </c>
      <c r="F5" s="461"/>
      <c r="G5" s="457"/>
    </row>
    <row r="6" spans="1:7" ht="30.75" customHeight="1" thickTop="1" x14ac:dyDescent="0.25">
      <c r="A6" s="445">
        <v>2</v>
      </c>
      <c r="B6" s="446" t="s">
        <v>1202</v>
      </c>
      <c r="C6" s="453">
        <v>5058</v>
      </c>
      <c r="D6" s="453">
        <v>451</v>
      </c>
      <c r="E6" s="454">
        <f>C6+D6</f>
        <v>5509</v>
      </c>
      <c r="F6" s="451"/>
    </row>
    <row r="7" spans="1:7" ht="31.5" customHeight="1" thickBot="1" x14ac:dyDescent="0.3">
      <c r="A7" s="290">
        <v>3</v>
      </c>
      <c r="B7" s="444" t="s">
        <v>355</v>
      </c>
      <c r="C7" s="452">
        <f>IF(C6=0,0,+C5/C6)</f>
        <v>864.89897192566229</v>
      </c>
      <c r="D7" s="452">
        <f t="shared" ref="D7:E7" si="0">IF(D6=0,0,+D5/D6)</f>
        <v>853.46618625277165</v>
      </c>
      <c r="E7" s="455">
        <f t="shared" si="0"/>
        <v>863.96301506625525</v>
      </c>
    </row>
    <row r="9" spans="1:7" x14ac:dyDescent="0.25">
      <c r="A9" s="456" t="s">
        <v>894</v>
      </c>
    </row>
    <row r="10" spans="1:7" x14ac:dyDescent="0.25">
      <c r="A10" s="162" t="s">
        <v>895</v>
      </c>
    </row>
    <row r="12" spans="1:7" x14ac:dyDescent="0.25">
      <c r="A12" s="969" t="s">
        <v>911</v>
      </c>
      <c r="B12" s="969"/>
    </row>
  </sheetData>
  <mergeCells count="3">
    <mergeCell ref="A1:E1"/>
    <mergeCell ref="A2:E2"/>
    <mergeCell ref="A12:B12"/>
  </mergeCells>
  <pageMargins left="0.45" right="0.33" top="0.74803149606299213" bottom="0.74803149606299213" header="0.31496062992125984" footer="0.31496062992125984"/>
  <pageSetup paperSize="9" scale="9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I15"/>
  <sheetViews>
    <sheetView zoomScale="90" zoomScaleNormal="90" workbookViewId="0">
      <pane xSplit="2" ySplit="5" topLeftCell="C6" activePane="bottomRight" state="frozen"/>
      <selection pane="topRight" activeCell="C1" sqref="C1"/>
      <selection pane="bottomLeft" activeCell="A6" sqref="A6"/>
      <selection pane="bottomRight" activeCell="K20" sqref="K20"/>
    </sheetView>
  </sheetViews>
  <sheetFormatPr defaultColWidth="9.140625" defaultRowHeight="15.75" x14ac:dyDescent="0.2"/>
  <cols>
    <col min="1" max="1" width="8.140625" style="758" customWidth="1"/>
    <col min="2" max="2" width="93.140625" style="778" customWidth="1"/>
    <col min="3" max="3" width="23" style="758" bestFit="1" customWidth="1"/>
    <col min="4" max="4" width="17.140625" style="758" customWidth="1"/>
    <col min="5" max="5" width="23" style="758" bestFit="1" customWidth="1"/>
    <col min="6" max="6" width="16.42578125" style="758" bestFit="1" customWidth="1"/>
    <col min="7" max="7" width="7.5703125" style="796" customWidth="1"/>
    <col min="8" max="16384" width="9.140625" style="758"/>
  </cols>
  <sheetData>
    <row r="1" spans="1:9" ht="50.1" customHeight="1" thickBot="1" x14ac:dyDescent="0.25">
      <c r="A1" s="976" t="s">
        <v>1282</v>
      </c>
      <c r="B1" s="977"/>
      <c r="C1" s="977"/>
      <c r="D1" s="977"/>
      <c r="E1" s="977"/>
      <c r="F1" s="978"/>
      <c r="G1" s="794"/>
      <c r="H1" s="757"/>
    </row>
    <row r="2" spans="1:9" ht="36.75" customHeight="1" x14ac:dyDescent="0.2">
      <c r="A2" s="979" t="s">
        <v>1294</v>
      </c>
      <c r="B2" s="980"/>
      <c r="C2" s="981" t="s">
        <v>1283</v>
      </c>
      <c r="D2" s="981"/>
      <c r="E2" s="981"/>
      <c r="F2" s="982"/>
      <c r="G2" s="795"/>
    </row>
    <row r="3" spans="1:9" x14ac:dyDescent="0.2">
      <c r="A3" s="983" t="s">
        <v>174</v>
      </c>
      <c r="B3" s="985" t="s">
        <v>290</v>
      </c>
      <c r="C3" s="987">
        <v>2020</v>
      </c>
      <c r="D3" s="988"/>
      <c r="E3" s="989">
        <v>2021</v>
      </c>
      <c r="F3" s="990"/>
      <c r="G3" s="795"/>
    </row>
    <row r="4" spans="1:9" ht="69" customHeight="1" x14ac:dyDescent="0.2">
      <c r="A4" s="984"/>
      <c r="B4" s="986"/>
      <c r="C4" s="759" t="s">
        <v>698</v>
      </c>
      <c r="D4" s="759" t="s">
        <v>1284</v>
      </c>
      <c r="E4" s="759" t="s">
        <v>698</v>
      </c>
      <c r="F4" s="743" t="s">
        <v>1285</v>
      </c>
      <c r="G4" s="795"/>
    </row>
    <row r="5" spans="1:9" x14ac:dyDescent="0.2">
      <c r="A5" s="760"/>
      <c r="B5" s="761"/>
      <c r="C5" s="729" t="s">
        <v>248</v>
      </c>
      <c r="D5" s="729" t="s">
        <v>249</v>
      </c>
      <c r="E5" s="762" t="s">
        <v>250</v>
      </c>
      <c r="F5" s="763" t="s">
        <v>257</v>
      </c>
      <c r="G5" s="795"/>
    </row>
    <row r="6" spans="1:9" ht="38.25" customHeight="1" x14ac:dyDescent="0.2">
      <c r="A6" s="728">
        <v>1</v>
      </c>
      <c r="B6" s="764" t="s">
        <v>1286</v>
      </c>
      <c r="C6" s="765">
        <v>467290</v>
      </c>
      <c r="D6" s="766" t="s">
        <v>276</v>
      </c>
      <c r="E6" s="765">
        <v>390650</v>
      </c>
      <c r="F6" s="767" t="s">
        <v>276</v>
      </c>
      <c r="G6" s="795"/>
      <c r="I6" s="779"/>
    </row>
    <row r="7" spans="1:9" ht="38.25" customHeight="1" x14ac:dyDescent="0.2">
      <c r="A7" s="728">
        <f>A6+1</f>
        <v>2</v>
      </c>
      <c r="B7" s="764" t="s">
        <v>1287</v>
      </c>
      <c r="C7" s="766" t="s">
        <v>276</v>
      </c>
      <c r="D7" s="731">
        <v>2707</v>
      </c>
      <c r="E7" s="766" t="s">
        <v>276</v>
      </c>
      <c r="F7" s="768">
        <v>2179</v>
      </c>
      <c r="G7" s="795"/>
    </row>
    <row r="8" spans="1:9" ht="38.25" customHeight="1" x14ac:dyDescent="0.2">
      <c r="A8" s="728">
        <f>A7+1</f>
        <v>3</v>
      </c>
      <c r="B8" s="764" t="s">
        <v>1288</v>
      </c>
      <c r="C8" s="766" t="s">
        <v>276</v>
      </c>
      <c r="D8" s="731">
        <v>382</v>
      </c>
      <c r="E8" s="766" t="s">
        <v>276</v>
      </c>
      <c r="F8" s="768">
        <v>305</v>
      </c>
      <c r="G8" s="795"/>
    </row>
    <row r="9" spans="1:9" ht="35.25" customHeight="1" x14ac:dyDescent="0.2">
      <c r="A9" s="728">
        <f>A8+1</f>
        <v>4</v>
      </c>
      <c r="B9" s="769" t="s">
        <v>655</v>
      </c>
      <c r="C9" s="765">
        <v>399423.97</v>
      </c>
      <c r="D9" s="766" t="s">
        <v>276</v>
      </c>
      <c r="E9" s="770">
        <f>+C11</f>
        <v>432903.97</v>
      </c>
      <c r="F9" s="767" t="s">
        <v>276</v>
      </c>
      <c r="G9" s="795"/>
    </row>
    <row r="10" spans="1:9" ht="37.5" customHeight="1" x14ac:dyDescent="0.2">
      <c r="A10" s="728">
        <f>A9+1</f>
        <v>5</v>
      </c>
      <c r="B10" s="769" t="s">
        <v>1289</v>
      </c>
      <c r="C10" s="765">
        <v>500770</v>
      </c>
      <c r="D10" s="766" t="s">
        <v>276</v>
      </c>
      <c r="E10" s="771">
        <v>267669</v>
      </c>
      <c r="F10" s="767" t="s">
        <v>276</v>
      </c>
      <c r="G10" s="795"/>
      <c r="H10" s="779"/>
      <c r="I10" s="779"/>
    </row>
    <row r="11" spans="1:9" ht="33" customHeight="1" x14ac:dyDescent="0.2">
      <c r="A11" s="728">
        <v>6</v>
      </c>
      <c r="B11" s="769" t="s">
        <v>215</v>
      </c>
      <c r="C11" s="772">
        <f>+C9+C10-C6</f>
        <v>432903.97</v>
      </c>
      <c r="D11" s="766" t="s">
        <v>276</v>
      </c>
      <c r="E11" s="770">
        <f>+E9+E10-E6</f>
        <v>309922.96999999997</v>
      </c>
      <c r="F11" s="767" t="s">
        <v>276</v>
      </c>
      <c r="G11" s="795"/>
    </row>
    <row r="12" spans="1:9" ht="36" customHeight="1" thickBot="1" x14ac:dyDescent="0.25">
      <c r="A12" s="730">
        <v>7</v>
      </c>
      <c r="B12" s="773" t="s">
        <v>1290</v>
      </c>
      <c r="C12" s="774">
        <f>IF(C6=0,0,C6/D7)</f>
        <v>172.62282970077575</v>
      </c>
      <c r="D12" s="775" t="s">
        <v>276</v>
      </c>
      <c r="E12" s="774">
        <f>IF(E6=0,0,E6/F7)</f>
        <v>179.27948600275354</v>
      </c>
      <c r="F12" s="776" t="s">
        <v>276</v>
      </c>
      <c r="G12" s="795"/>
    </row>
    <row r="13" spans="1:9" x14ac:dyDescent="0.2">
      <c r="B13" s="777"/>
      <c r="G13" s="795"/>
    </row>
    <row r="14" spans="1:9" x14ac:dyDescent="0.2">
      <c r="A14" s="970" t="s">
        <v>1291</v>
      </c>
      <c r="B14" s="971"/>
      <c r="C14" s="971"/>
      <c r="D14" s="971"/>
      <c r="E14" s="971"/>
      <c r="F14" s="972"/>
      <c r="G14" s="795"/>
    </row>
    <row r="15" spans="1:9" x14ac:dyDescent="0.2">
      <c r="A15" s="973" t="s">
        <v>1292</v>
      </c>
      <c r="B15" s="974"/>
      <c r="C15" s="974"/>
      <c r="D15" s="974"/>
      <c r="E15" s="974"/>
      <c r="F15" s="975"/>
      <c r="G15" s="795"/>
    </row>
  </sheetData>
  <mergeCells count="9">
    <mergeCell ref="A14:F14"/>
    <mergeCell ref="A15:F15"/>
    <mergeCell ref="A1:F1"/>
    <mergeCell ref="A2:B2"/>
    <mergeCell ref="C2:F2"/>
    <mergeCell ref="A3:A4"/>
    <mergeCell ref="B3:B4"/>
    <mergeCell ref="C3:D3"/>
    <mergeCell ref="E3:F3"/>
  </mergeCells>
  <pageMargins left="0.5" right="0.39" top="0.98425196850393704" bottom="0.98425196850393704" header="0.51181102362204722" footer="0.51181102362204722"/>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I14"/>
  <sheetViews>
    <sheetView zoomScale="90" zoomScaleNormal="90" workbookViewId="0">
      <pane xSplit="2" ySplit="5" topLeftCell="C6" activePane="bottomRight" state="frozen"/>
      <selection pane="topRight" activeCell="C1" sqref="C1"/>
      <selection pane="bottomLeft" activeCell="A6" sqref="A6"/>
      <selection pane="bottomRight" activeCell="G6" sqref="G6:G11"/>
    </sheetView>
  </sheetViews>
  <sheetFormatPr defaultColWidth="9.140625" defaultRowHeight="15.75" x14ac:dyDescent="0.2"/>
  <cols>
    <col min="1" max="1" width="8.140625" style="16" customWidth="1"/>
    <col min="2" max="2" width="93.140625" style="64" customWidth="1"/>
    <col min="3" max="3" width="17.28515625" style="16" customWidth="1"/>
    <col min="4" max="4" width="17.140625" style="16" customWidth="1"/>
    <col min="5" max="5" width="15.7109375" style="16" customWidth="1"/>
    <col min="6" max="6" width="18" style="16" customWidth="1"/>
    <col min="7" max="7" width="7.5703125" style="10" customWidth="1"/>
    <col min="8" max="16384" width="9.140625" style="16"/>
  </cols>
  <sheetData>
    <row r="1" spans="1:9" ht="50.1" customHeight="1" thickBot="1" x14ac:dyDescent="0.25">
      <c r="A1" s="997" t="s">
        <v>1139</v>
      </c>
      <c r="B1" s="998"/>
      <c r="C1" s="998"/>
      <c r="D1" s="998"/>
      <c r="E1" s="998"/>
      <c r="F1" s="999"/>
      <c r="G1" s="797"/>
      <c r="H1" s="21"/>
    </row>
    <row r="2" spans="1:9" ht="36.75" customHeight="1" x14ac:dyDescent="0.2">
      <c r="A2" s="1000" t="s">
        <v>1299</v>
      </c>
      <c r="B2" s="1001"/>
      <c r="C2" s="1002" t="s">
        <v>1136</v>
      </c>
      <c r="D2" s="1002"/>
      <c r="E2" s="1002"/>
      <c r="F2" s="1003"/>
      <c r="G2" s="798"/>
    </row>
    <row r="3" spans="1:9" x14ac:dyDescent="0.2">
      <c r="A3" s="1004" t="s">
        <v>174</v>
      </c>
      <c r="B3" s="1006" t="s">
        <v>290</v>
      </c>
      <c r="C3" s="1008">
        <v>2020</v>
      </c>
      <c r="D3" s="1009"/>
      <c r="E3" s="1010">
        <v>2021</v>
      </c>
      <c r="F3" s="1011"/>
      <c r="G3" s="798"/>
    </row>
    <row r="4" spans="1:9" ht="69" customHeight="1" x14ac:dyDescent="0.2">
      <c r="A4" s="1005"/>
      <c r="B4" s="1007"/>
      <c r="C4" s="592" t="s">
        <v>698</v>
      </c>
      <c r="D4" s="592" t="s">
        <v>1137</v>
      </c>
      <c r="E4" s="592" t="s">
        <v>698</v>
      </c>
      <c r="F4" s="593" t="s">
        <v>1138</v>
      </c>
      <c r="G4" s="798"/>
    </row>
    <row r="5" spans="1:9" x14ac:dyDescent="0.2">
      <c r="A5" s="110"/>
      <c r="B5" s="81"/>
      <c r="C5" s="32" t="s">
        <v>248</v>
      </c>
      <c r="D5" s="32" t="s">
        <v>249</v>
      </c>
      <c r="E5" s="78" t="s">
        <v>250</v>
      </c>
      <c r="F5" s="88" t="s">
        <v>257</v>
      </c>
      <c r="G5" s="798"/>
    </row>
    <row r="6" spans="1:9" ht="38.25" customHeight="1" x14ac:dyDescent="0.2">
      <c r="A6" s="26">
        <v>1</v>
      </c>
      <c r="B6" s="82" t="s">
        <v>1131</v>
      </c>
      <c r="C6" s="597" t="s">
        <v>276</v>
      </c>
      <c r="D6" s="146" t="s">
        <v>276</v>
      </c>
      <c r="E6" s="145">
        <v>17800</v>
      </c>
      <c r="F6" s="147" t="s">
        <v>276</v>
      </c>
      <c r="G6" s="798"/>
    </row>
    <row r="7" spans="1:9" ht="38.25" customHeight="1" x14ac:dyDescent="0.2">
      <c r="A7" s="26">
        <f>A6+1</f>
        <v>2</v>
      </c>
      <c r="B7" s="82" t="s">
        <v>1132</v>
      </c>
      <c r="C7" s="146" t="s">
        <v>276</v>
      </c>
      <c r="D7" s="597" t="s">
        <v>276</v>
      </c>
      <c r="E7" s="146" t="s">
        <v>276</v>
      </c>
      <c r="F7" s="72">
        <v>89</v>
      </c>
      <c r="G7" s="798"/>
    </row>
    <row r="8" spans="1:9" ht="38.25" customHeight="1" x14ac:dyDescent="0.2">
      <c r="A8" s="26">
        <f>A7+1</f>
        <v>3</v>
      </c>
      <c r="B8" s="82" t="s">
        <v>1133</v>
      </c>
      <c r="C8" s="146" t="s">
        <v>276</v>
      </c>
      <c r="D8" s="597" t="s">
        <v>276</v>
      </c>
      <c r="E8" s="146" t="s">
        <v>276</v>
      </c>
      <c r="F8" s="72">
        <v>21</v>
      </c>
      <c r="G8" s="798"/>
    </row>
    <row r="9" spans="1:9" ht="35.25" customHeight="1" x14ac:dyDescent="0.2">
      <c r="A9" s="26">
        <f>A8+1</f>
        <v>4</v>
      </c>
      <c r="B9" s="61" t="s">
        <v>655</v>
      </c>
      <c r="C9" s="597" t="s">
        <v>276</v>
      </c>
      <c r="D9" s="146" t="s">
        <v>276</v>
      </c>
      <c r="E9" s="148" t="str">
        <f>+C11</f>
        <v>X</v>
      </c>
      <c r="F9" s="147" t="s">
        <v>276</v>
      </c>
      <c r="G9" s="798"/>
    </row>
    <row r="10" spans="1:9" ht="37.5" customHeight="1" x14ac:dyDescent="0.2">
      <c r="A10" s="26">
        <f>A9+1</f>
        <v>5</v>
      </c>
      <c r="B10" s="61" t="s">
        <v>1134</v>
      </c>
      <c r="C10" s="597" t="s">
        <v>276</v>
      </c>
      <c r="D10" s="146" t="s">
        <v>276</v>
      </c>
      <c r="E10" s="149">
        <v>17800</v>
      </c>
      <c r="F10" s="147" t="s">
        <v>276</v>
      </c>
      <c r="G10" s="798"/>
      <c r="I10" s="732"/>
    </row>
    <row r="11" spans="1:9" ht="33" customHeight="1" x14ac:dyDescent="0.2">
      <c r="A11" s="26">
        <v>6</v>
      </c>
      <c r="B11" s="61" t="s">
        <v>215</v>
      </c>
      <c r="C11" s="598" t="s">
        <v>276</v>
      </c>
      <c r="D11" s="146" t="s">
        <v>276</v>
      </c>
      <c r="E11" s="148">
        <f>E10-E6</f>
        <v>0</v>
      </c>
      <c r="F11" s="147" t="s">
        <v>276</v>
      </c>
      <c r="G11" s="798"/>
    </row>
    <row r="12" spans="1:9" x14ac:dyDescent="0.2">
      <c r="B12" s="18"/>
      <c r="G12" s="798"/>
    </row>
    <row r="13" spans="1:9" x14ac:dyDescent="0.2">
      <c r="A13" s="991" t="s">
        <v>1140</v>
      </c>
      <c r="B13" s="992"/>
      <c r="C13" s="992"/>
      <c r="D13" s="992"/>
      <c r="E13" s="992"/>
      <c r="F13" s="993"/>
      <c r="G13" s="798"/>
    </row>
    <row r="14" spans="1:9" x14ac:dyDescent="0.2">
      <c r="A14" s="994" t="s">
        <v>1141</v>
      </c>
      <c r="B14" s="995"/>
      <c r="C14" s="995"/>
      <c r="D14" s="995"/>
      <c r="E14" s="995"/>
      <c r="F14" s="996"/>
      <c r="G14" s="798"/>
    </row>
  </sheetData>
  <mergeCells count="9">
    <mergeCell ref="A13:F13"/>
    <mergeCell ref="A14:F14"/>
    <mergeCell ref="A1:F1"/>
    <mergeCell ref="A2:B2"/>
    <mergeCell ref="C2:F2"/>
    <mergeCell ref="A3:A4"/>
    <mergeCell ref="B3:B4"/>
    <mergeCell ref="C3:D3"/>
    <mergeCell ref="E3:F3"/>
  </mergeCells>
  <pageMargins left="0.5" right="0.39" top="0.98425196850393704" bottom="0.98425196850393704" header="0.51181102362204722" footer="0.51181102362204722"/>
  <pageSetup paperSize="9" scale="8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25"/>
  <sheetViews>
    <sheetView zoomScale="90" zoomScaleNormal="90" workbookViewId="0">
      <pane xSplit="2" ySplit="5" topLeftCell="C6" activePane="bottomRight" state="frozen"/>
      <selection pane="topRight" activeCell="C1" sqref="C1"/>
      <selection pane="bottomLeft" activeCell="A6" sqref="A6"/>
      <selection pane="bottomRight" activeCell="M26" sqref="M26"/>
    </sheetView>
  </sheetViews>
  <sheetFormatPr defaultColWidth="9.140625" defaultRowHeight="12.75" x14ac:dyDescent="0.2"/>
  <cols>
    <col min="1" max="1" width="8.28515625" style="80" customWidth="1"/>
    <col min="2" max="2" width="77.7109375" style="80" customWidth="1"/>
    <col min="3" max="6" width="14.7109375" style="80" customWidth="1"/>
    <col min="7" max="7" width="9.85546875" style="80" bestFit="1" customWidth="1"/>
    <col min="8" max="8" width="12.5703125" style="80" bestFit="1" customWidth="1"/>
    <col min="9" max="9" width="13.5703125" style="80" bestFit="1" customWidth="1"/>
    <col min="10" max="10" width="11" style="80" bestFit="1" customWidth="1"/>
    <col min="11" max="16384" width="9.140625" style="80"/>
  </cols>
  <sheetData>
    <row r="1" spans="1:11" ht="50.1" customHeight="1" x14ac:dyDescent="0.2">
      <c r="A1" s="1015" t="s">
        <v>1203</v>
      </c>
      <c r="B1" s="1016"/>
      <c r="C1" s="1016"/>
      <c r="D1" s="1016"/>
      <c r="E1" s="1016"/>
      <c r="F1" s="1017"/>
      <c r="H1" s="106"/>
    </row>
    <row r="2" spans="1:11" ht="33" customHeight="1" x14ac:dyDescent="0.2">
      <c r="A2" s="1018" t="s">
        <v>352</v>
      </c>
      <c r="B2" s="1019"/>
      <c r="C2" s="1019"/>
      <c r="D2" s="1019"/>
      <c r="E2" s="1019"/>
      <c r="F2" s="1020"/>
    </row>
    <row r="3" spans="1:11" ht="18.75" customHeight="1" x14ac:dyDescent="0.2">
      <c r="A3" s="1004" t="s">
        <v>174</v>
      </c>
      <c r="B3" s="1022" t="s">
        <v>290</v>
      </c>
      <c r="C3" s="1023" t="s">
        <v>728</v>
      </c>
      <c r="D3" s="1023"/>
      <c r="E3" s="1023" t="s">
        <v>311</v>
      </c>
      <c r="F3" s="1024"/>
    </row>
    <row r="4" spans="1:11" ht="18.75" customHeight="1" x14ac:dyDescent="0.2">
      <c r="A4" s="1021"/>
      <c r="B4" s="1022"/>
      <c r="C4" s="87">
        <v>2020</v>
      </c>
      <c r="D4" s="87">
        <v>2021</v>
      </c>
      <c r="E4" s="751">
        <v>2020</v>
      </c>
      <c r="F4" s="752">
        <v>2021</v>
      </c>
    </row>
    <row r="5" spans="1:11" ht="15.75" x14ac:dyDescent="0.2">
      <c r="A5" s="26"/>
      <c r="B5" s="77"/>
      <c r="C5" s="22" t="s">
        <v>248</v>
      </c>
      <c r="D5" s="22" t="s">
        <v>249</v>
      </c>
      <c r="E5" s="32" t="s">
        <v>250</v>
      </c>
      <c r="F5" s="79" t="s">
        <v>257</v>
      </c>
    </row>
    <row r="6" spans="1:11" ht="31.5" x14ac:dyDescent="0.2">
      <c r="A6" s="26">
        <v>1</v>
      </c>
      <c r="B6" s="357" t="s">
        <v>660</v>
      </c>
      <c r="C6" s="71" t="s">
        <v>276</v>
      </c>
      <c r="D6" s="71" t="s">
        <v>276</v>
      </c>
      <c r="E6" s="132">
        <v>7802</v>
      </c>
      <c r="F6" s="143">
        <v>7802</v>
      </c>
      <c r="G6" s="784"/>
    </row>
    <row r="7" spans="1:11" ht="37.5" x14ac:dyDescent="0.2">
      <c r="A7" s="26">
        <f>A6+1</f>
        <v>2</v>
      </c>
      <c r="B7" s="57" t="s">
        <v>300</v>
      </c>
      <c r="C7" s="71" t="s">
        <v>276</v>
      </c>
      <c r="D7" s="71" t="s">
        <v>276</v>
      </c>
      <c r="E7" s="132">
        <v>65475</v>
      </c>
      <c r="F7" s="143">
        <v>66189</v>
      </c>
    </row>
    <row r="8" spans="1:11" ht="15.75" x14ac:dyDescent="0.2">
      <c r="A8" s="26">
        <v>3</v>
      </c>
      <c r="B8" s="69" t="s">
        <v>238</v>
      </c>
      <c r="C8" s="71" t="s">
        <v>276</v>
      </c>
      <c r="D8" s="71" t="s">
        <v>276</v>
      </c>
      <c r="E8" s="55">
        <f>E7/12</f>
        <v>5456.25</v>
      </c>
      <c r="F8" s="131">
        <f>F7/12</f>
        <v>5515.75</v>
      </c>
    </row>
    <row r="9" spans="1:11" ht="31.5" x14ac:dyDescent="0.2">
      <c r="A9" s="26">
        <f t="shared" ref="A9:A18" si="0">A8+1</f>
        <v>4</v>
      </c>
      <c r="B9" s="57" t="s">
        <v>314</v>
      </c>
      <c r="C9" s="45">
        <v>2029820</v>
      </c>
      <c r="D9" s="73">
        <v>1764998</v>
      </c>
      <c r="E9" s="71" t="s">
        <v>276</v>
      </c>
      <c r="F9" s="74" t="s">
        <v>276</v>
      </c>
    </row>
    <row r="10" spans="1:11" ht="31.5" x14ac:dyDescent="0.2">
      <c r="A10" s="26">
        <f t="shared" si="0"/>
        <v>5</v>
      </c>
      <c r="B10" s="57" t="s">
        <v>331</v>
      </c>
      <c r="C10" s="45">
        <v>97315</v>
      </c>
      <c r="D10" s="45">
        <v>101584</v>
      </c>
      <c r="E10" s="45">
        <v>257</v>
      </c>
      <c r="F10" s="52">
        <v>533</v>
      </c>
    </row>
    <row r="11" spans="1:11" ht="31.5" x14ac:dyDescent="0.2">
      <c r="A11" s="26">
        <f t="shared" si="0"/>
        <v>6</v>
      </c>
      <c r="B11" s="339" t="s">
        <v>870</v>
      </c>
      <c r="C11" s="132">
        <v>5539848.1900000004</v>
      </c>
      <c r="D11" s="132">
        <v>6979460</v>
      </c>
      <c r="E11" s="71" t="s">
        <v>276</v>
      </c>
      <c r="F11" s="74" t="s">
        <v>276</v>
      </c>
      <c r="G11" s="799"/>
      <c r="H11" s="780"/>
      <c r="I11" s="782"/>
      <c r="J11" s="782"/>
      <c r="K11" s="782"/>
    </row>
    <row r="12" spans="1:11" ht="15.75" x14ac:dyDescent="0.2">
      <c r="A12" s="26">
        <f t="shared" si="0"/>
        <v>7</v>
      </c>
      <c r="B12" s="57" t="s">
        <v>312</v>
      </c>
      <c r="C12" s="45">
        <v>29711.41</v>
      </c>
      <c r="D12" s="45">
        <v>17146</v>
      </c>
      <c r="E12" s="71" t="s">
        <v>276</v>
      </c>
      <c r="F12" s="74" t="s">
        <v>276</v>
      </c>
      <c r="H12" s="782"/>
      <c r="I12" s="782"/>
    </row>
    <row r="13" spans="1:11" ht="15.75" x14ac:dyDescent="0.2">
      <c r="A13" s="26">
        <f t="shared" si="0"/>
        <v>8</v>
      </c>
      <c r="B13" s="57" t="s">
        <v>332</v>
      </c>
      <c r="C13" s="55">
        <f>SUM(C9:C12)</f>
        <v>7696694.6000000006</v>
      </c>
      <c r="D13" s="55">
        <f>SUM(D9:D12)</f>
        <v>8863188</v>
      </c>
      <c r="E13" s="71" t="s">
        <v>276</v>
      </c>
      <c r="F13" s="74" t="s">
        <v>276</v>
      </c>
      <c r="I13" s="782"/>
    </row>
    <row r="14" spans="1:11" ht="15.75" x14ac:dyDescent="0.2">
      <c r="A14" s="26">
        <f t="shared" si="0"/>
        <v>9</v>
      </c>
      <c r="B14" s="57" t="s">
        <v>333</v>
      </c>
      <c r="C14" s="55">
        <f>C15+C16</f>
        <v>7053945.1999999993</v>
      </c>
      <c r="D14" s="55">
        <f>D15+D16</f>
        <v>5008721</v>
      </c>
      <c r="E14" s="71" t="s">
        <v>276</v>
      </c>
      <c r="F14" s="74" t="s">
        <v>276</v>
      </c>
    </row>
    <row r="15" spans="1:11" ht="15.75" x14ac:dyDescent="0.2">
      <c r="A15" s="26">
        <f t="shared" si="0"/>
        <v>10</v>
      </c>
      <c r="B15" s="40" t="s">
        <v>52</v>
      </c>
      <c r="C15" s="45">
        <v>3285329.32</v>
      </c>
      <c r="D15" s="45">
        <v>3020084</v>
      </c>
      <c r="E15" s="71" t="s">
        <v>276</v>
      </c>
      <c r="F15" s="74" t="s">
        <v>276</v>
      </c>
      <c r="I15" s="782"/>
    </row>
    <row r="16" spans="1:11" ht="15.75" x14ac:dyDescent="0.2">
      <c r="A16" s="26">
        <f t="shared" si="0"/>
        <v>11</v>
      </c>
      <c r="B16" s="40" t="s">
        <v>53</v>
      </c>
      <c r="C16" s="45">
        <v>3768615.88</v>
      </c>
      <c r="D16" s="45">
        <v>1988637</v>
      </c>
      <c r="E16" s="71" t="s">
        <v>276</v>
      </c>
      <c r="F16" s="74" t="s">
        <v>276</v>
      </c>
    </row>
    <row r="17" spans="1:8" ht="31.5" x14ac:dyDescent="0.2">
      <c r="A17" s="26">
        <f t="shared" si="0"/>
        <v>12</v>
      </c>
      <c r="B17" s="57" t="s">
        <v>334</v>
      </c>
      <c r="C17" s="55">
        <f>+C13-C14</f>
        <v>642749.4000000013</v>
      </c>
      <c r="D17" s="55">
        <f>+D13-D14</f>
        <v>3854467</v>
      </c>
      <c r="E17" s="71" t="s">
        <v>276</v>
      </c>
      <c r="F17" s="74" t="s">
        <v>276</v>
      </c>
      <c r="H17" s="782"/>
    </row>
    <row r="18" spans="1:8" ht="16.5" thickBot="1" x14ac:dyDescent="0.25">
      <c r="A18" s="27">
        <f t="shared" si="0"/>
        <v>13</v>
      </c>
      <c r="B18" s="85" t="s">
        <v>335</v>
      </c>
      <c r="C18" s="56">
        <f>IF(E8=0,0,C14/E8)</f>
        <v>1292.8192806414661</v>
      </c>
      <c r="D18" s="56">
        <f>IF(F8=0,0,D14/F8)</f>
        <v>908.07614558310297</v>
      </c>
      <c r="E18" s="75" t="s">
        <v>276</v>
      </c>
      <c r="F18" s="76" t="s">
        <v>276</v>
      </c>
    </row>
    <row r="20" spans="1:8" ht="15" x14ac:dyDescent="0.2">
      <c r="A20" s="991" t="s">
        <v>313</v>
      </c>
      <c r="B20" s="992"/>
      <c r="C20" s="992"/>
      <c r="D20" s="992"/>
      <c r="E20" s="992"/>
      <c r="F20" s="993"/>
    </row>
    <row r="21" spans="1:8" ht="35.25" customHeight="1" x14ac:dyDescent="0.2">
      <c r="A21" s="1012" t="s">
        <v>76</v>
      </c>
      <c r="B21" s="1013"/>
      <c r="C21" s="1013"/>
      <c r="D21" s="1013"/>
      <c r="E21" s="1013"/>
      <c r="F21" s="1014"/>
    </row>
    <row r="24" spans="1:8" x14ac:dyDescent="0.2">
      <c r="A24" s="783" t="s">
        <v>1293</v>
      </c>
      <c r="B24" s="783"/>
      <c r="F24" s="784"/>
    </row>
    <row r="25" spans="1:8" x14ac:dyDescent="0.2">
      <c r="E25" s="784"/>
    </row>
  </sheetData>
  <mergeCells count="8">
    <mergeCell ref="A20:F20"/>
    <mergeCell ref="A21:F21"/>
    <mergeCell ref="A1:F1"/>
    <mergeCell ref="A2:F2"/>
    <mergeCell ref="A3:A4"/>
    <mergeCell ref="B3:B4"/>
    <mergeCell ref="C3:D3"/>
    <mergeCell ref="E3:F3"/>
  </mergeCells>
  <pageMargins left="0.66" right="0.45" top="0.98425196850393704" bottom="0.77" header="0.51181102362204722" footer="0.51181102362204722"/>
  <pageSetup paperSize="9" scale="9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K31"/>
  <sheetViews>
    <sheetView workbookViewId="0">
      <pane xSplit="2" ySplit="4" topLeftCell="C14" activePane="bottomRight" state="frozen"/>
      <selection pane="topRight" activeCell="C1" sqref="C1"/>
      <selection pane="bottomLeft" activeCell="A5" sqref="A5"/>
      <selection pane="bottomRight" activeCell="E17" sqref="E17"/>
    </sheetView>
  </sheetViews>
  <sheetFormatPr defaultColWidth="9.140625" defaultRowHeight="15.75" x14ac:dyDescent="0.25"/>
  <cols>
    <col min="1" max="1" width="8.140625" style="246" customWidth="1"/>
    <col min="2" max="2" width="94" style="274" customWidth="1"/>
    <col min="3" max="3" width="18.7109375" style="246" customWidth="1"/>
    <col min="4" max="4" width="18.5703125" style="246" customWidth="1"/>
    <col min="5" max="5" width="11.42578125" style="247" customWidth="1"/>
    <col min="6" max="16384" width="9.140625" style="246"/>
  </cols>
  <sheetData>
    <row r="1" spans="1:11" ht="50.1" customHeight="1" thickBot="1" x14ac:dyDescent="0.3">
      <c r="A1" s="1031" t="s">
        <v>1204</v>
      </c>
      <c r="B1" s="1032"/>
      <c r="C1" s="1032"/>
      <c r="D1" s="1033"/>
      <c r="E1" s="245"/>
    </row>
    <row r="2" spans="1:11" ht="29.25" customHeight="1" x14ac:dyDescent="0.25">
      <c r="A2" s="1034" t="s">
        <v>1297</v>
      </c>
      <c r="B2" s="1035"/>
      <c r="C2" s="1035"/>
      <c r="D2" s="1036"/>
    </row>
    <row r="3" spans="1:11" ht="33" customHeight="1" x14ac:dyDescent="0.25">
      <c r="A3" s="248" t="s">
        <v>174</v>
      </c>
      <c r="B3" s="249" t="s">
        <v>290</v>
      </c>
      <c r="C3" s="250">
        <v>2020</v>
      </c>
      <c r="D3" s="251">
        <v>2021</v>
      </c>
    </row>
    <row r="4" spans="1:11" x14ac:dyDescent="0.25">
      <c r="A4" s="252"/>
      <c r="B4" s="253"/>
      <c r="C4" s="254" t="s">
        <v>248</v>
      </c>
      <c r="D4" s="280" t="s">
        <v>249</v>
      </c>
    </row>
    <row r="5" spans="1:11" ht="18.75" x14ac:dyDescent="0.25">
      <c r="A5" s="255">
        <v>1</v>
      </c>
      <c r="B5" s="256" t="s">
        <v>241</v>
      </c>
      <c r="C5" s="257">
        <f>+C6+C9</f>
        <v>230559.8</v>
      </c>
      <c r="D5" s="281">
        <f>D6+D9</f>
        <v>177470.2</v>
      </c>
    </row>
    <row r="6" spans="1:11" ht="18.75" customHeight="1" x14ac:dyDescent="0.25">
      <c r="A6" s="255">
        <f t="shared" ref="A6:A13" si="0">A5+1</f>
        <v>2</v>
      </c>
      <c r="B6" s="256" t="s">
        <v>318</v>
      </c>
      <c r="C6" s="257">
        <f>+C7+C8</f>
        <v>123107</v>
      </c>
      <c r="D6" s="281">
        <f>+D7+D8</f>
        <v>97617</v>
      </c>
    </row>
    <row r="7" spans="1:11" x14ac:dyDescent="0.25">
      <c r="A7" s="255">
        <f t="shared" si="0"/>
        <v>3</v>
      </c>
      <c r="B7" s="260" t="s">
        <v>316</v>
      </c>
      <c r="C7" s="258">
        <v>122653</v>
      </c>
      <c r="D7" s="282">
        <v>97600</v>
      </c>
    </row>
    <row r="8" spans="1:11" x14ac:dyDescent="0.25">
      <c r="A8" s="255">
        <f t="shared" si="0"/>
        <v>4</v>
      </c>
      <c r="B8" s="260" t="s">
        <v>317</v>
      </c>
      <c r="C8" s="258">
        <v>454</v>
      </c>
      <c r="D8" s="282">
        <v>17</v>
      </c>
    </row>
    <row r="9" spans="1:11" x14ac:dyDescent="0.25">
      <c r="A9" s="255">
        <f t="shared" si="0"/>
        <v>5</v>
      </c>
      <c r="B9" s="256" t="s">
        <v>216</v>
      </c>
      <c r="C9" s="259">
        <f>+C10+C11-C12</f>
        <v>107452.79999999999</v>
      </c>
      <c r="D9" s="283">
        <f>+D10+D11-D12</f>
        <v>79853.200000000012</v>
      </c>
    </row>
    <row r="10" spans="1:11" ht="19.5" customHeight="1" x14ac:dyDescent="0.25">
      <c r="A10" s="255">
        <f t="shared" si="0"/>
        <v>6</v>
      </c>
      <c r="B10" s="260" t="s">
        <v>163</v>
      </c>
      <c r="C10" s="258">
        <v>138411</v>
      </c>
      <c r="D10" s="283">
        <f>+C12</f>
        <v>212057.2</v>
      </c>
      <c r="E10" s="247" t="s">
        <v>1317</v>
      </c>
    </row>
    <row r="11" spans="1:11" x14ac:dyDescent="0.25">
      <c r="A11" s="255">
        <f t="shared" si="0"/>
        <v>7</v>
      </c>
      <c r="B11" s="260" t="s">
        <v>191</v>
      </c>
      <c r="C11" s="258">
        <v>181099</v>
      </c>
      <c r="D11" s="282">
        <v>81671</v>
      </c>
      <c r="E11" s="785" t="s">
        <v>1317</v>
      </c>
      <c r="F11" s="786"/>
    </row>
    <row r="12" spans="1:11" x14ac:dyDescent="0.25">
      <c r="A12" s="255">
        <f t="shared" si="0"/>
        <v>8</v>
      </c>
      <c r="B12" s="260" t="s">
        <v>704</v>
      </c>
      <c r="C12" s="259">
        <f>C10+C11-C20</f>
        <v>212057.2</v>
      </c>
      <c r="D12" s="283">
        <f>D10+D11-D20</f>
        <v>213875</v>
      </c>
    </row>
    <row r="13" spans="1:11" ht="30" customHeight="1" x14ac:dyDescent="0.25">
      <c r="A13" s="255">
        <f t="shared" si="0"/>
        <v>9</v>
      </c>
      <c r="B13" s="256" t="s">
        <v>705</v>
      </c>
      <c r="C13" s="261">
        <v>220496.53</v>
      </c>
      <c r="D13" s="284">
        <v>165554</v>
      </c>
    </row>
    <row r="14" spans="1:11" x14ac:dyDescent="0.25">
      <c r="A14" s="255"/>
      <c r="B14" s="288" t="s">
        <v>265</v>
      </c>
      <c r="C14" s="262"/>
      <c r="D14" s="285"/>
      <c r="E14" s="263"/>
      <c r="F14" s="264"/>
      <c r="G14" s="264"/>
      <c r="H14" s="264"/>
      <c r="I14" s="264"/>
      <c r="J14" s="264"/>
      <c r="K14" s="264"/>
    </row>
    <row r="15" spans="1:11" ht="18.75" x14ac:dyDescent="0.25">
      <c r="A15" s="255">
        <f>A13+1</f>
        <v>10</v>
      </c>
      <c r="B15" s="289" t="s">
        <v>319</v>
      </c>
      <c r="C15" s="258">
        <v>202613</v>
      </c>
      <c r="D15" s="282">
        <v>152091</v>
      </c>
    </row>
    <row r="16" spans="1:11" ht="30.75" customHeight="1" x14ac:dyDescent="0.25">
      <c r="A16" s="255">
        <f t="shared" ref="A16:A21" si="1">+A15+1</f>
        <v>11</v>
      </c>
      <c r="B16" s="256" t="s">
        <v>706</v>
      </c>
      <c r="C16" s="257">
        <f>C5-C13</f>
        <v>10063.26999999999</v>
      </c>
      <c r="D16" s="281">
        <f>D5-D13</f>
        <v>11916.200000000012</v>
      </c>
    </row>
    <row r="17" spans="1:6" ht="18.75" x14ac:dyDescent="0.25">
      <c r="A17" s="255">
        <f t="shared" si="1"/>
        <v>12</v>
      </c>
      <c r="B17" s="256" t="s">
        <v>707</v>
      </c>
      <c r="C17" s="257">
        <f>C18+C19</f>
        <v>76752</v>
      </c>
      <c r="D17" s="281">
        <f>D18+D19</f>
        <v>57038</v>
      </c>
    </row>
    <row r="18" spans="1:6" x14ac:dyDescent="0.25">
      <c r="A18" s="301">
        <f t="shared" si="1"/>
        <v>13</v>
      </c>
      <c r="B18" s="265" t="s">
        <v>804</v>
      </c>
      <c r="C18" s="261">
        <v>63978</v>
      </c>
      <c r="D18" s="286">
        <v>47421</v>
      </c>
    </row>
    <row r="19" spans="1:6" ht="18.75" x14ac:dyDescent="0.25">
      <c r="A19" s="301">
        <f>+A18+1</f>
        <v>14</v>
      </c>
      <c r="B19" s="265" t="s">
        <v>708</v>
      </c>
      <c r="C19" s="261">
        <v>12774</v>
      </c>
      <c r="D19" s="286">
        <v>9617</v>
      </c>
    </row>
    <row r="20" spans="1:6" x14ac:dyDescent="0.25">
      <c r="A20" s="301">
        <f>+A19+1</f>
        <v>15</v>
      </c>
      <c r="B20" s="256" t="s">
        <v>719</v>
      </c>
      <c r="C20" s="257">
        <f>(C18*1.4 +C19*1.4)</f>
        <v>107452.79999999999</v>
      </c>
      <c r="D20" s="281">
        <f>(D18*1.4+D19*1.4)</f>
        <v>79853.2</v>
      </c>
    </row>
    <row r="21" spans="1:6" ht="16.5" thickBot="1" x14ac:dyDescent="0.3">
      <c r="A21" s="302">
        <f t="shared" si="1"/>
        <v>16</v>
      </c>
      <c r="B21" s="266" t="s">
        <v>727</v>
      </c>
      <c r="C21" s="267">
        <f>IF(C18=0,0,C15/C18)</f>
        <v>3.1669167526337176</v>
      </c>
      <c r="D21" s="287">
        <f>IF(D18=0,0,D15/D18)</f>
        <v>3.2072499525526665</v>
      </c>
    </row>
    <row r="22" spans="1:6" s="264" customFormat="1" x14ac:dyDescent="0.25">
      <c r="A22" s="268"/>
      <c r="B22" s="269"/>
      <c r="C22" s="270"/>
      <c r="D22" s="270"/>
      <c r="E22" s="247"/>
      <c r="F22" s="246"/>
    </row>
    <row r="23" spans="1:6" s="272" customFormat="1" x14ac:dyDescent="0.25">
      <c r="A23" s="1037" t="s">
        <v>315</v>
      </c>
      <c r="B23" s="1038"/>
      <c r="C23" s="1038"/>
      <c r="D23" s="1039"/>
      <c r="E23" s="271"/>
    </row>
    <row r="24" spans="1:6" s="272" customFormat="1" x14ac:dyDescent="0.25">
      <c r="A24" s="1040" t="s">
        <v>648</v>
      </c>
      <c r="B24" s="1041"/>
      <c r="C24" s="1041"/>
      <c r="D24" s="1042"/>
      <c r="E24" s="271"/>
    </row>
    <row r="25" spans="1:6" s="272" customFormat="1" x14ac:dyDescent="0.25">
      <c r="A25" s="1043" t="s">
        <v>803</v>
      </c>
      <c r="B25" s="1044"/>
      <c r="C25" s="1044"/>
      <c r="D25" s="1045"/>
      <c r="E25" s="271"/>
    </row>
    <row r="26" spans="1:6" s="272" customFormat="1" x14ac:dyDescent="0.25">
      <c r="A26" s="1028" t="s">
        <v>653</v>
      </c>
      <c r="B26" s="1029"/>
      <c r="C26" s="1029"/>
      <c r="D26" s="1030"/>
      <c r="E26" s="271"/>
    </row>
    <row r="27" spans="1:6" s="272" customFormat="1" x14ac:dyDescent="0.25">
      <c r="B27" s="273"/>
      <c r="E27" s="271"/>
    </row>
    <row r="28" spans="1:6" s="272" customFormat="1" x14ac:dyDescent="0.25">
      <c r="B28" s="273"/>
      <c r="E28" s="271"/>
    </row>
    <row r="29" spans="1:6" s="272" customFormat="1" x14ac:dyDescent="0.25">
      <c r="A29" s="868"/>
      <c r="B29" s="463"/>
      <c r="C29" s="1025"/>
      <c r="D29" s="1026"/>
      <c r="E29" s="271"/>
    </row>
    <row r="30" spans="1:6" x14ac:dyDescent="0.25">
      <c r="A30" s="868"/>
      <c r="B30" s="463"/>
      <c r="C30" s="1027"/>
      <c r="D30" s="1026"/>
    </row>
    <row r="31" spans="1:6" x14ac:dyDescent="0.25">
      <c r="A31" s="868"/>
      <c r="B31" s="463"/>
      <c r="C31" s="1027"/>
      <c r="D31" s="1026"/>
    </row>
  </sheetData>
  <mergeCells count="9">
    <mergeCell ref="C29:D29"/>
    <mergeCell ref="C30:D30"/>
    <mergeCell ref="C31:D31"/>
    <mergeCell ref="A26:D26"/>
    <mergeCell ref="A1:D1"/>
    <mergeCell ref="A2:D2"/>
    <mergeCell ref="A23:D23"/>
    <mergeCell ref="A24:D24"/>
    <mergeCell ref="A25:D25"/>
  </mergeCells>
  <pageMargins left="0.74803149606299213" right="0.74803149606299213" top="0.59055118110236227" bottom="0.59055118110236227" header="0.51181102362204722" footer="0.51181102362204722"/>
  <pageSetup paperSize="9" scale="9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tabColor rgb="FF0000FF"/>
    <pageSetUpPr fitToPage="1"/>
  </sheetPr>
  <dimension ref="A1:I24"/>
  <sheetViews>
    <sheetView zoomScaleNormal="100" workbookViewId="0">
      <pane xSplit="2" ySplit="5" topLeftCell="C6" activePane="bottomRight" state="frozen"/>
      <selection pane="topRight" activeCell="C1" sqref="C1"/>
      <selection pane="bottomLeft" activeCell="A6" sqref="A6"/>
      <selection pane="bottomRight" activeCell="G18" sqref="G18"/>
    </sheetView>
  </sheetViews>
  <sheetFormatPr defaultColWidth="9.140625" defaultRowHeight="15.75" x14ac:dyDescent="0.25"/>
  <cols>
    <col min="1" max="1" width="9.140625" style="2"/>
    <col min="2" max="2" width="88.7109375" style="7" customWidth="1"/>
    <col min="3" max="3" width="23.42578125" style="2" customWidth="1"/>
    <col min="4" max="4" width="24.42578125" style="2" customWidth="1"/>
    <col min="5" max="5" width="15.28515625" style="216" bestFit="1" customWidth="1"/>
    <col min="6" max="6" width="9.140625" style="216"/>
    <col min="7" max="16384" width="9.140625" style="2"/>
  </cols>
  <sheetData>
    <row r="1" spans="1:6" ht="50.1" customHeight="1" thickBot="1" x14ac:dyDescent="0.3">
      <c r="A1" s="1046" t="s">
        <v>1205</v>
      </c>
      <c r="B1" s="1047"/>
      <c r="C1" s="1047"/>
      <c r="D1" s="1048"/>
    </row>
    <row r="2" spans="1:6" ht="27.75" customHeight="1" x14ac:dyDescent="0.25">
      <c r="A2" s="889" t="s">
        <v>1297</v>
      </c>
      <c r="B2" s="890"/>
      <c r="C2" s="890"/>
      <c r="D2" s="891"/>
    </row>
    <row r="3" spans="1:6" ht="18.75" customHeight="1" x14ac:dyDescent="0.25">
      <c r="A3" s="907" t="s">
        <v>174</v>
      </c>
      <c r="B3" s="1049" t="s">
        <v>290</v>
      </c>
      <c r="C3" s="1050" t="s">
        <v>269</v>
      </c>
      <c r="D3" s="1051"/>
    </row>
    <row r="4" spans="1:6" s="4" customFormat="1" ht="19.5" customHeight="1" x14ac:dyDescent="0.2">
      <c r="A4" s="907"/>
      <c r="B4" s="1049"/>
      <c r="C4" s="14">
        <v>2020</v>
      </c>
      <c r="D4" s="13">
        <v>2021</v>
      </c>
      <c r="E4" s="217"/>
      <c r="F4" s="217"/>
    </row>
    <row r="5" spans="1:6" s="4" customFormat="1" x14ac:dyDescent="0.2">
      <c r="A5" s="26"/>
      <c r="B5" s="25"/>
      <c r="C5" s="14" t="s">
        <v>248</v>
      </c>
      <c r="D5" s="13" t="s">
        <v>249</v>
      </c>
      <c r="E5" s="217"/>
      <c r="F5" s="217"/>
    </row>
    <row r="6" spans="1:6" s="4" customFormat="1" x14ac:dyDescent="0.2">
      <c r="A6" s="95">
        <v>1</v>
      </c>
      <c r="B6" s="53" t="s">
        <v>183</v>
      </c>
      <c r="C6" s="150">
        <v>21209516.18</v>
      </c>
      <c r="D6" s="151">
        <v>22454385.640000001</v>
      </c>
      <c r="E6" s="217"/>
      <c r="F6" s="217"/>
    </row>
    <row r="7" spans="1:6" s="4" customFormat="1" x14ac:dyDescent="0.2">
      <c r="A7" s="95">
        <f t="shared" ref="A7:A20" si="0">A6+1</f>
        <v>2</v>
      </c>
      <c r="B7" s="39" t="s">
        <v>147</v>
      </c>
      <c r="C7" s="43">
        <f>SUM(C8:C13)</f>
        <v>2159652.14</v>
      </c>
      <c r="D7" s="44">
        <f>SUM(D8:D13)</f>
        <v>1856336.12</v>
      </c>
      <c r="E7" s="216"/>
      <c r="F7" s="787"/>
    </row>
    <row r="8" spans="1:6" s="4" customFormat="1" ht="18.75" x14ac:dyDescent="0.2">
      <c r="A8" s="95">
        <f t="shared" si="0"/>
        <v>3</v>
      </c>
      <c r="B8" s="54" t="s">
        <v>340</v>
      </c>
      <c r="C8" s="132">
        <v>0</v>
      </c>
      <c r="D8" s="143">
        <v>0</v>
      </c>
      <c r="E8" s="217"/>
      <c r="F8" s="217"/>
    </row>
    <row r="9" spans="1:6" s="4" customFormat="1" x14ac:dyDescent="0.2">
      <c r="A9" s="95">
        <f t="shared" si="0"/>
        <v>4</v>
      </c>
      <c r="B9" s="54" t="s">
        <v>343</v>
      </c>
      <c r="C9" s="132">
        <v>2048445.59</v>
      </c>
      <c r="D9" s="143">
        <v>1850279.12</v>
      </c>
      <c r="E9" s="217"/>
      <c r="F9" s="217"/>
    </row>
    <row r="10" spans="1:6" s="4" customFormat="1" x14ac:dyDescent="0.2">
      <c r="A10" s="95">
        <f t="shared" si="0"/>
        <v>5</v>
      </c>
      <c r="B10" s="54" t="s">
        <v>838</v>
      </c>
      <c r="C10" s="132">
        <v>111206.55</v>
      </c>
      <c r="D10" s="143">
        <v>-12299.78</v>
      </c>
      <c r="E10" s="217"/>
      <c r="F10" s="217"/>
    </row>
    <row r="11" spans="1:6" s="4" customFormat="1" x14ac:dyDescent="0.2">
      <c r="A11" s="95">
        <f t="shared" si="0"/>
        <v>6</v>
      </c>
      <c r="B11" s="54" t="s">
        <v>341</v>
      </c>
      <c r="C11" s="132">
        <v>0</v>
      </c>
      <c r="D11" s="143">
        <v>0</v>
      </c>
      <c r="E11" s="217"/>
      <c r="F11" s="217"/>
    </row>
    <row r="12" spans="1:6" s="4" customFormat="1" x14ac:dyDescent="0.2">
      <c r="A12" s="95">
        <f t="shared" si="0"/>
        <v>7</v>
      </c>
      <c r="B12" s="54" t="s">
        <v>342</v>
      </c>
      <c r="C12" s="132">
        <v>0</v>
      </c>
      <c r="D12" s="143">
        <v>0</v>
      </c>
      <c r="E12" s="217"/>
      <c r="F12" s="217"/>
    </row>
    <row r="13" spans="1:6" s="4" customFormat="1" ht="19.5" customHeight="1" x14ac:dyDescent="0.2">
      <c r="A13" s="95">
        <f t="shared" si="0"/>
        <v>8</v>
      </c>
      <c r="B13" s="54" t="s">
        <v>344</v>
      </c>
      <c r="C13" s="132">
        <v>0</v>
      </c>
      <c r="D13" s="143">
        <v>18356.78</v>
      </c>
      <c r="E13" s="217"/>
      <c r="F13" s="217"/>
    </row>
    <row r="14" spans="1:6" s="4" customFormat="1" ht="21.75" customHeight="1" x14ac:dyDescent="0.2">
      <c r="A14" s="95">
        <f t="shared" si="0"/>
        <v>9</v>
      </c>
      <c r="B14" s="39" t="s">
        <v>50</v>
      </c>
      <c r="C14" s="43">
        <f>C6+C7</f>
        <v>23369168.32</v>
      </c>
      <c r="D14" s="44">
        <f>D6+D7</f>
        <v>24310721.760000002</v>
      </c>
      <c r="E14" s="217"/>
      <c r="F14" s="217"/>
    </row>
    <row r="15" spans="1:6" s="4" customFormat="1" ht="27" customHeight="1" x14ac:dyDescent="0.2">
      <c r="A15" s="95">
        <f t="shared" si="0"/>
        <v>10</v>
      </c>
      <c r="B15" s="357" t="s">
        <v>1120</v>
      </c>
      <c r="C15" s="150">
        <v>981450</v>
      </c>
      <c r="D15" s="150">
        <v>400000</v>
      </c>
      <c r="E15" s="787"/>
      <c r="F15" s="787"/>
    </row>
    <row r="16" spans="1:6" s="4" customFormat="1" ht="31.5" x14ac:dyDescent="0.2">
      <c r="A16" s="119" t="s">
        <v>667</v>
      </c>
      <c r="B16" s="57" t="s">
        <v>940</v>
      </c>
      <c r="C16" s="150">
        <v>5902207.7199999997</v>
      </c>
      <c r="D16" s="151">
        <v>13506310</v>
      </c>
      <c r="E16" s="787"/>
      <c r="F16" s="787"/>
    </row>
    <row r="17" spans="1:9" s="4" customFormat="1" ht="28.5" customHeight="1" x14ac:dyDescent="0.2">
      <c r="A17" s="95">
        <f>A15+1</f>
        <v>11</v>
      </c>
      <c r="B17" s="39" t="s">
        <v>734</v>
      </c>
      <c r="C17" s="150">
        <v>2127124.87</v>
      </c>
      <c r="D17" s="151">
        <v>1425780.32</v>
      </c>
      <c r="E17" s="217"/>
      <c r="F17" s="217"/>
    </row>
    <row r="18" spans="1:9" s="4" customFormat="1" ht="23.25" customHeight="1" x14ac:dyDescent="0.2">
      <c r="A18" s="95">
        <f t="shared" si="0"/>
        <v>12</v>
      </c>
      <c r="B18" s="39" t="s">
        <v>228</v>
      </c>
      <c r="C18" s="150">
        <v>0</v>
      </c>
      <c r="D18" s="151">
        <v>0</v>
      </c>
      <c r="E18" s="217"/>
      <c r="F18" s="217"/>
    </row>
    <row r="19" spans="1:9" s="4" customFormat="1" ht="33" customHeight="1" x14ac:dyDescent="0.2">
      <c r="A19" s="95">
        <f t="shared" si="0"/>
        <v>13</v>
      </c>
      <c r="B19" s="39" t="s">
        <v>735</v>
      </c>
      <c r="C19" s="150">
        <v>6119285.9500000002</v>
      </c>
      <c r="D19" s="151">
        <v>7448776.1799999997</v>
      </c>
      <c r="E19" s="217"/>
      <c r="F19" s="217"/>
    </row>
    <row r="20" spans="1:9" s="4" customFormat="1" ht="21" customHeight="1" thickBot="1" x14ac:dyDescent="0.25">
      <c r="A20" s="96">
        <f t="shared" si="0"/>
        <v>14</v>
      </c>
      <c r="B20" s="41" t="s">
        <v>78</v>
      </c>
      <c r="C20" s="136">
        <f>SUM(C14:C19)</f>
        <v>38499236.859999999</v>
      </c>
      <c r="D20" s="47">
        <f>SUM(D14:D19)</f>
        <v>47091588.260000005</v>
      </c>
      <c r="E20" s="217"/>
      <c r="F20" s="217"/>
    </row>
    <row r="21" spans="1:9" ht="9" customHeight="1" x14ac:dyDescent="0.25"/>
    <row r="22" spans="1:9" ht="18" customHeight="1" x14ac:dyDescent="0.25">
      <c r="A22" s="991" t="s">
        <v>82</v>
      </c>
      <c r="B22" s="992"/>
      <c r="C22" s="992"/>
      <c r="D22" s="993"/>
    </row>
    <row r="23" spans="1:9" x14ac:dyDescent="0.25">
      <c r="A23" s="1012" t="s">
        <v>18</v>
      </c>
      <c r="B23" s="1013"/>
      <c r="C23" s="1013"/>
      <c r="D23" s="1014"/>
      <c r="E23" s="217"/>
      <c r="F23" s="217"/>
      <c r="G23" s="127"/>
      <c r="H23" s="127"/>
      <c r="I23" s="127"/>
    </row>
    <row r="24" spans="1:9" hidden="1" x14ac:dyDescent="0.25">
      <c r="A24" s="498" t="s">
        <v>941</v>
      </c>
      <c r="B24" s="608" t="s">
        <v>1206</v>
      </c>
    </row>
  </sheetData>
  <mergeCells count="7">
    <mergeCell ref="A23:D23"/>
    <mergeCell ref="A22:D22"/>
    <mergeCell ref="A1:D1"/>
    <mergeCell ref="A3:A4"/>
    <mergeCell ref="B3:B4"/>
    <mergeCell ref="C3:D3"/>
    <mergeCell ref="A2:D2"/>
  </mergeCells>
  <phoneticPr fontId="0" type="noConversion"/>
  <printOptions gridLines="1"/>
  <pageMargins left="0.74803149606299213" right="0.54" top="0.98425196850393704" bottom="0.82" header="0.51181102362204722" footer="0.51181102362204722"/>
  <pageSetup paperSize="9" scale="9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tabColor rgb="FF0000FF"/>
    <pageSetUpPr fitToPage="1"/>
  </sheetPr>
  <dimension ref="A1:J81"/>
  <sheetViews>
    <sheetView zoomScale="85" zoomScaleNormal="85" workbookViewId="0">
      <pane xSplit="2" ySplit="5" topLeftCell="C6" activePane="bottomRight" state="frozen"/>
      <selection pane="topRight" activeCell="C1" sqref="C1"/>
      <selection pane="bottomLeft" activeCell="A6" sqref="A6"/>
      <selection pane="bottomRight" activeCell="J23" sqref="J23"/>
    </sheetView>
  </sheetViews>
  <sheetFormatPr defaultColWidth="9.140625" defaultRowHeight="15.75" x14ac:dyDescent="0.25"/>
  <cols>
    <col min="1" max="1" width="7.42578125" style="2" customWidth="1"/>
    <col min="2" max="2" width="51.5703125" style="7" customWidth="1"/>
    <col min="3" max="3" width="22.28515625" style="7" customWidth="1"/>
    <col min="4" max="4" width="18.140625" style="2" customWidth="1"/>
    <col min="5" max="5" width="18.5703125" style="2" customWidth="1"/>
    <col min="6" max="6" width="16.28515625" style="2" customWidth="1"/>
    <col min="7" max="7" width="11.85546875" style="2" customWidth="1"/>
    <col min="8" max="8" width="15.42578125" style="2" customWidth="1"/>
    <col min="9" max="9" width="18.28515625" style="2" customWidth="1"/>
    <col min="10" max="10" width="13.28515625" style="2" customWidth="1"/>
    <col min="11" max="13" width="9.140625" style="2"/>
    <col min="14" max="14" width="11.5703125" style="2" customWidth="1"/>
    <col min="15" max="16384" width="9.140625" style="2"/>
  </cols>
  <sheetData>
    <row r="1" spans="1:10" ht="35.1" customHeight="1" thickBot="1" x14ac:dyDescent="0.3">
      <c r="A1" s="1056" t="s">
        <v>1207</v>
      </c>
      <c r="B1" s="1057"/>
      <c r="C1" s="1057"/>
      <c r="D1" s="1057"/>
      <c r="E1" s="1057"/>
      <c r="F1" s="1057"/>
      <c r="G1" s="1057"/>
      <c r="H1" s="1057"/>
      <c r="I1" s="1058"/>
    </row>
    <row r="2" spans="1:10" ht="35.1" customHeight="1" x14ac:dyDescent="0.25">
      <c r="A2" s="1000" t="s">
        <v>1297</v>
      </c>
      <c r="B2" s="1059"/>
      <c r="C2" s="1059"/>
      <c r="D2" s="1059"/>
      <c r="E2" s="1059"/>
      <c r="F2" s="1059"/>
      <c r="G2" s="1059"/>
      <c r="H2" s="1059"/>
      <c r="I2" s="1060"/>
    </row>
    <row r="3" spans="1:10" s="4" customFormat="1" ht="35.25" customHeight="1" x14ac:dyDescent="0.2">
      <c r="A3" s="1005" t="s">
        <v>174</v>
      </c>
      <c r="B3" s="909" t="s">
        <v>290</v>
      </c>
      <c r="C3" s="1063" t="s">
        <v>1208</v>
      </c>
      <c r="D3" s="1052" t="s">
        <v>1209</v>
      </c>
      <c r="E3" s="1052" t="s">
        <v>1210</v>
      </c>
      <c r="F3" s="1052" t="s">
        <v>965</v>
      </c>
      <c r="G3" s="1061" t="s">
        <v>198</v>
      </c>
      <c r="H3" s="1061" t="s">
        <v>945</v>
      </c>
      <c r="I3" s="1054" t="s">
        <v>199</v>
      </c>
    </row>
    <row r="4" spans="1:10" s="4" customFormat="1" ht="72" customHeight="1" x14ac:dyDescent="0.2">
      <c r="A4" s="907"/>
      <c r="B4" s="1022"/>
      <c r="C4" s="1064"/>
      <c r="D4" s="1053"/>
      <c r="E4" s="1053"/>
      <c r="F4" s="1053"/>
      <c r="G4" s="1062"/>
      <c r="H4" s="1062"/>
      <c r="I4" s="1055"/>
    </row>
    <row r="5" spans="1:10" s="4" customFormat="1" x14ac:dyDescent="0.2">
      <c r="A5" s="26"/>
      <c r="B5" s="81"/>
      <c r="C5" s="84" t="s">
        <v>248</v>
      </c>
      <c r="D5" s="84" t="s">
        <v>249</v>
      </c>
      <c r="E5" s="32" t="s">
        <v>250</v>
      </c>
      <c r="F5" s="32" t="s">
        <v>257</v>
      </c>
      <c r="G5" s="32" t="s">
        <v>251</v>
      </c>
      <c r="H5" s="32" t="s">
        <v>252</v>
      </c>
      <c r="I5" s="226" t="s">
        <v>668</v>
      </c>
    </row>
    <row r="6" spans="1:10" s="4" customFormat="1" x14ac:dyDescent="0.2">
      <c r="A6" s="26">
        <v>1</v>
      </c>
      <c r="B6" s="61" t="s">
        <v>337</v>
      </c>
      <c r="C6" s="45">
        <v>0</v>
      </c>
      <c r="D6" s="45">
        <v>23039.53</v>
      </c>
      <c r="E6" s="45">
        <v>94437.24</v>
      </c>
      <c r="F6" s="45">
        <v>272798.53999999998</v>
      </c>
      <c r="G6" s="45">
        <v>0</v>
      </c>
      <c r="H6" s="45">
        <v>0</v>
      </c>
      <c r="I6" s="131">
        <f t="shared" ref="I6:I17" si="0">SUM(C6:H6)</f>
        <v>390275.31</v>
      </c>
    </row>
    <row r="7" spans="1:10" s="4" customFormat="1" x14ac:dyDescent="0.2">
      <c r="A7" s="26"/>
      <c r="B7" s="62" t="s">
        <v>265</v>
      </c>
      <c r="C7" s="45">
        <v>0</v>
      </c>
      <c r="D7" s="45"/>
      <c r="E7" s="45"/>
      <c r="F7" s="45"/>
      <c r="G7" s="45"/>
      <c r="H7" s="45"/>
      <c r="I7" s="131"/>
    </row>
    <row r="8" spans="1:10" s="4" customFormat="1" x14ac:dyDescent="0.2">
      <c r="A8" s="26">
        <v>2</v>
      </c>
      <c r="B8" s="101" t="s">
        <v>51</v>
      </c>
      <c r="C8" s="45">
        <v>0</v>
      </c>
      <c r="D8" s="45">
        <v>23039.53</v>
      </c>
      <c r="E8" s="45">
        <v>88233.32</v>
      </c>
      <c r="F8" s="45">
        <v>259103</v>
      </c>
      <c r="G8" s="45">
        <v>0</v>
      </c>
      <c r="H8" s="45">
        <v>0</v>
      </c>
      <c r="I8" s="131">
        <f t="shared" si="0"/>
        <v>370375.85</v>
      </c>
    </row>
    <row r="9" spans="1:10" x14ac:dyDescent="0.25">
      <c r="A9" s="26">
        <v>3</v>
      </c>
      <c r="B9" s="61" t="s">
        <v>247</v>
      </c>
      <c r="C9" s="45">
        <v>0</v>
      </c>
      <c r="D9" s="45">
        <v>0</v>
      </c>
      <c r="E9" s="45">
        <v>20927.16</v>
      </c>
      <c r="F9" s="45">
        <v>110406.55</v>
      </c>
      <c r="G9" s="45">
        <v>0</v>
      </c>
      <c r="H9" s="45">
        <v>0</v>
      </c>
      <c r="I9" s="131">
        <f t="shared" si="0"/>
        <v>131333.71</v>
      </c>
    </row>
    <row r="10" spans="1:10" ht="31.5" x14ac:dyDescent="0.25">
      <c r="A10" s="26">
        <v>4</v>
      </c>
      <c r="B10" s="493" t="s">
        <v>943</v>
      </c>
      <c r="C10" s="55">
        <f>SUM(C11:C16)</f>
        <v>167209.13000000003</v>
      </c>
      <c r="D10" s="55">
        <f t="shared" ref="D10:I10" si="1">SUM(D11:D16)</f>
        <v>2136513.71</v>
      </c>
      <c r="E10" s="55">
        <f t="shared" si="1"/>
        <v>836044.76</v>
      </c>
      <c r="F10" s="55">
        <f t="shared" si="1"/>
        <v>611551.36</v>
      </c>
      <c r="G10" s="55">
        <f t="shared" si="1"/>
        <v>0</v>
      </c>
      <c r="H10" s="55">
        <f t="shared" si="1"/>
        <v>0</v>
      </c>
      <c r="I10" s="131">
        <f t="shared" si="1"/>
        <v>3751318.9599999995</v>
      </c>
      <c r="J10" s="484"/>
    </row>
    <row r="11" spans="1:10" x14ac:dyDescent="0.25">
      <c r="A11" s="26">
        <v>5</v>
      </c>
      <c r="B11" s="494" t="s">
        <v>307</v>
      </c>
      <c r="C11" s="45">
        <v>0</v>
      </c>
      <c r="D11" s="45">
        <v>0</v>
      </c>
      <c r="E11" s="45">
        <v>5727.91</v>
      </c>
      <c r="F11" s="45">
        <v>0</v>
      </c>
      <c r="G11" s="45">
        <v>0</v>
      </c>
      <c r="H11" s="45">
        <v>0</v>
      </c>
      <c r="I11" s="131">
        <f t="shared" si="0"/>
        <v>5727.91</v>
      </c>
    </row>
    <row r="12" spans="1:10" x14ac:dyDescent="0.25">
      <c r="A12" s="26">
        <v>6</v>
      </c>
      <c r="B12" s="494" t="s">
        <v>939</v>
      </c>
      <c r="C12" s="45">
        <v>0</v>
      </c>
      <c r="D12" s="45">
        <v>0</v>
      </c>
      <c r="E12" s="45">
        <v>3196.12</v>
      </c>
      <c r="F12" s="45">
        <v>2940</v>
      </c>
      <c r="G12" s="45">
        <v>0</v>
      </c>
      <c r="H12" s="45">
        <v>0</v>
      </c>
      <c r="I12" s="131">
        <f t="shared" si="0"/>
        <v>6136.12</v>
      </c>
      <c r="J12" s="485"/>
    </row>
    <row r="13" spans="1:10" x14ac:dyDescent="0.25">
      <c r="A13" s="26">
        <v>7</v>
      </c>
      <c r="B13" s="327" t="s">
        <v>308</v>
      </c>
      <c r="C13" s="45">
        <v>6321.42</v>
      </c>
      <c r="D13" s="45">
        <v>40200.31</v>
      </c>
      <c r="E13" s="45">
        <v>113746.21</v>
      </c>
      <c r="F13" s="45">
        <v>80010.990000000005</v>
      </c>
      <c r="G13" s="45">
        <v>0</v>
      </c>
      <c r="H13" s="45">
        <v>0</v>
      </c>
      <c r="I13" s="131">
        <f t="shared" si="0"/>
        <v>240278.93</v>
      </c>
    </row>
    <row r="14" spans="1:10" ht="31.5" x14ac:dyDescent="0.25">
      <c r="A14" s="26">
        <v>8</v>
      </c>
      <c r="B14" s="494" t="s">
        <v>309</v>
      </c>
      <c r="C14" s="45">
        <v>152467.23000000001</v>
      </c>
      <c r="D14" s="45">
        <v>2052181</v>
      </c>
      <c r="E14" s="45">
        <v>620734.54</v>
      </c>
      <c r="F14" s="45">
        <v>479361.49</v>
      </c>
      <c r="G14" s="45">
        <v>0</v>
      </c>
      <c r="H14" s="45">
        <v>0</v>
      </c>
      <c r="I14" s="131">
        <f t="shared" si="0"/>
        <v>3304744.26</v>
      </c>
    </row>
    <row r="15" spans="1:10" ht="31.5" x14ac:dyDescent="0.25">
      <c r="A15" s="37">
        <v>9</v>
      </c>
      <c r="B15" s="494" t="s">
        <v>310</v>
      </c>
      <c r="C15" s="45">
        <v>8420.48</v>
      </c>
      <c r="D15" s="45">
        <v>44132.4</v>
      </c>
      <c r="E15" s="45">
        <v>68447.97</v>
      </c>
      <c r="F15" s="45">
        <v>41771.68</v>
      </c>
      <c r="G15" s="45">
        <v>0</v>
      </c>
      <c r="H15" s="45">
        <v>0</v>
      </c>
      <c r="I15" s="131">
        <f t="shared" si="0"/>
        <v>162772.53</v>
      </c>
    </row>
    <row r="16" spans="1:10" x14ac:dyDescent="0.25">
      <c r="A16" s="26">
        <v>10</v>
      </c>
      <c r="B16" s="494" t="s">
        <v>937</v>
      </c>
      <c r="C16" s="45">
        <v>0</v>
      </c>
      <c r="D16" s="45">
        <v>0</v>
      </c>
      <c r="E16" s="45">
        <v>24192.01</v>
      </c>
      <c r="F16" s="45">
        <v>7467.2</v>
      </c>
      <c r="G16" s="45">
        <v>0</v>
      </c>
      <c r="H16" s="45">
        <v>0</v>
      </c>
      <c r="I16" s="131">
        <f t="shared" si="0"/>
        <v>31659.21</v>
      </c>
      <c r="J16" s="484"/>
    </row>
    <row r="17" spans="1:9" x14ac:dyDescent="0.25">
      <c r="A17" s="26">
        <v>11</v>
      </c>
      <c r="B17" s="495" t="s">
        <v>154</v>
      </c>
      <c r="C17" s="45">
        <v>0</v>
      </c>
      <c r="D17" s="45">
        <v>0</v>
      </c>
      <c r="E17" s="45">
        <v>0</v>
      </c>
      <c r="F17" s="45">
        <v>29628</v>
      </c>
      <c r="G17" s="45">
        <v>0</v>
      </c>
      <c r="H17" s="45">
        <v>0</v>
      </c>
      <c r="I17" s="131">
        <f t="shared" si="0"/>
        <v>29628</v>
      </c>
    </row>
    <row r="18" spans="1:9" x14ac:dyDescent="0.25">
      <c r="A18" s="37">
        <v>12</v>
      </c>
      <c r="B18" s="493" t="s">
        <v>155</v>
      </c>
      <c r="C18" s="45">
        <v>0</v>
      </c>
      <c r="D18" s="45">
        <v>0</v>
      </c>
      <c r="E18" s="45">
        <v>229133.28</v>
      </c>
      <c r="F18" s="45">
        <v>76008</v>
      </c>
      <c r="G18" s="45">
        <v>0</v>
      </c>
      <c r="H18" s="45">
        <v>0</v>
      </c>
      <c r="I18" s="131">
        <f t="shared" ref="I18:I23" si="2">SUM(C18:H18)</f>
        <v>305141.28000000003</v>
      </c>
    </row>
    <row r="19" spans="1:9" x14ac:dyDescent="0.25">
      <c r="A19" s="26">
        <v>13</v>
      </c>
      <c r="B19" s="493" t="s">
        <v>262</v>
      </c>
      <c r="C19" s="45">
        <v>1445662.57</v>
      </c>
      <c r="D19" s="45">
        <v>4267328.13</v>
      </c>
      <c r="E19" s="45">
        <v>1838319.5</v>
      </c>
      <c r="F19" s="45">
        <v>2520012.02</v>
      </c>
      <c r="G19" s="45">
        <v>0</v>
      </c>
      <c r="H19" s="45">
        <v>0</v>
      </c>
      <c r="I19" s="131">
        <f t="shared" si="2"/>
        <v>10071322.220000001</v>
      </c>
    </row>
    <row r="20" spans="1:9" x14ac:dyDescent="0.25">
      <c r="A20" s="26">
        <v>14</v>
      </c>
      <c r="B20" s="493" t="s">
        <v>156</v>
      </c>
      <c r="C20" s="45">
        <v>5992.58</v>
      </c>
      <c r="D20" s="45">
        <v>0</v>
      </c>
      <c r="E20" s="45">
        <v>89758.77</v>
      </c>
      <c r="F20" s="45">
        <v>7306.39</v>
      </c>
      <c r="G20" s="45">
        <v>0</v>
      </c>
      <c r="H20" s="45">
        <v>0</v>
      </c>
      <c r="I20" s="131">
        <f t="shared" si="2"/>
        <v>103057.74</v>
      </c>
    </row>
    <row r="21" spans="1:9" x14ac:dyDescent="0.25">
      <c r="A21" s="37">
        <v>15</v>
      </c>
      <c r="B21" s="493" t="s">
        <v>270</v>
      </c>
      <c r="C21" s="45">
        <v>0</v>
      </c>
      <c r="D21" s="45">
        <v>0</v>
      </c>
      <c r="E21" s="45">
        <v>0</v>
      </c>
      <c r="F21" s="45">
        <v>30000</v>
      </c>
      <c r="G21" s="45">
        <v>0</v>
      </c>
      <c r="H21" s="45">
        <v>0</v>
      </c>
      <c r="I21" s="131">
        <f t="shared" si="2"/>
        <v>30000</v>
      </c>
    </row>
    <row r="22" spans="1:9" x14ac:dyDescent="0.25">
      <c r="A22" s="26">
        <v>16</v>
      </c>
      <c r="B22" s="496" t="s">
        <v>907</v>
      </c>
      <c r="C22" s="468">
        <v>36850</v>
      </c>
      <c r="D22" s="45">
        <v>6887436.8700000001</v>
      </c>
      <c r="E22" s="45">
        <v>0</v>
      </c>
      <c r="F22" s="45">
        <v>206304.46</v>
      </c>
      <c r="G22" s="45">
        <v>0</v>
      </c>
      <c r="H22" s="45">
        <v>0</v>
      </c>
      <c r="I22" s="131">
        <f t="shared" si="2"/>
        <v>7130591.3300000001</v>
      </c>
    </row>
    <row r="23" spans="1:9" ht="48" thickBot="1" x14ac:dyDescent="0.3">
      <c r="A23" s="27">
        <v>17</v>
      </c>
      <c r="B23" s="497" t="s">
        <v>944</v>
      </c>
      <c r="C23" s="469">
        <f>+C6+C9+C10+C17+C18+C19+C20+C21+C22</f>
        <v>1655714.2800000003</v>
      </c>
      <c r="D23" s="387">
        <f t="shared" ref="D23:H23" si="3">+D6+D9+D10+D17+D18+D19+D20+D21+D22</f>
        <v>13314318.239999998</v>
      </c>
      <c r="E23" s="387">
        <f t="shared" si="3"/>
        <v>3108620.71</v>
      </c>
      <c r="F23" s="387">
        <f t="shared" si="3"/>
        <v>3864015.32</v>
      </c>
      <c r="G23" s="387">
        <f t="shared" si="3"/>
        <v>0</v>
      </c>
      <c r="H23" s="387">
        <f t="shared" si="3"/>
        <v>0</v>
      </c>
      <c r="I23" s="388">
        <f t="shared" si="2"/>
        <v>21942668.550000001</v>
      </c>
    </row>
    <row r="24" spans="1:9" x14ac:dyDescent="0.25">
      <c r="C24" s="215"/>
      <c r="D24" s="214"/>
      <c r="E24" s="214"/>
      <c r="F24" s="214"/>
      <c r="G24" s="214"/>
      <c r="H24" s="214"/>
    </row>
    <row r="25" spans="1:9" x14ac:dyDescent="0.25">
      <c r="C25" s="214"/>
      <c r="D25" s="214"/>
      <c r="E25" s="214"/>
      <c r="F25" s="214"/>
      <c r="G25" s="214"/>
      <c r="H25" s="214"/>
    </row>
    <row r="26" spans="1:9" x14ac:dyDescent="0.25">
      <c r="C26" s="214"/>
      <c r="D26" s="214"/>
      <c r="E26" s="214"/>
      <c r="F26" s="214"/>
      <c r="G26" s="214"/>
      <c r="H26" s="214"/>
    </row>
    <row r="27" spans="1:9" x14ac:dyDescent="0.25">
      <c r="C27" s="214"/>
      <c r="D27" s="214"/>
      <c r="E27" s="214"/>
      <c r="F27" s="214"/>
      <c r="G27" s="214"/>
      <c r="H27" s="214"/>
    </row>
    <row r="28" spans="1:9" x14ac:dyDescent="0.25">
      <c r="C28" s="214"/>
      <c r="D28" s="214"/>
      <c r="E28" s="214"/>
      <c r="F28" s="214"/>
      <c r="G28" s="214"/>
      <c r="H28" s="214"/>
    </row>
    <row r="29" spans="1:9" x14ac:dyDescent="0.25">
      <c r="C29" s="214"/>
      <c r="D29" s="214"/>
      <c r="E29" s="214"/>
      <c r="F29" s="214"/>
      <c r="G29" s="214"/>
      <c r="H29" s="214"/>
    </row>
    <row r="30" spans="1:9" x14ac:dyDescent="0.25">
      <c r="C30" s="214"/>
      <c r="D30" s="214"/>
      <c r="E30" s="214"/>
      <c r="F30" s="214"/>
      <c r="G30" s="214"/>
      <c r="H30" s="214"/>
    </row>
    <row r="31" spans="1:9" x14ac:dyDescent="0.25">
      <c r="C31" s="214"/>
      <c r="D31" s="214"/>
      <c r="E31" s="214"/>
      <c r="F31" s="214"/>
      <c r="G31" s="214"/>
      <c r="H31" s="214"/>
    </row>
    <row r="32" spans="1:9" x14ac:dyDescent="0.25">
      <c r="C32" s="214"/>
      <c r="D32" s="214"/>
      <c r="E32" s="214"/>
      <c r="F32" s="214"/>
      <c r="G32" s="214"/>
      <c r="H32" s="214"/>
    </row>
    <row r="33" spans="3:8" x14ac:dyDescent="0.25">
      <c r="C33" s="214"/>
      <c r="D33" s="214"/>
      <c r="E33" s="214"/>
      <c r="F33" s="214"/>
      <c r="G33" s="214"/>
      <c r="H33" s="214"/>
    </row>
    <row r="34" spans="3:8" x14ac:dyDescent="0.25">
      <c r="C34" s="214"/>
      <c r="D34" s="214"/>
      <c r="E34" s="214"/>
      <c r="F34" s="214"/>
      <c r="G34" s="214"/>
      <c r="H34" s="214"/>
    </row>
    <row r="35" spans="3:8" x14ac:dyDescent="0.25">
      <c r="C35" s="214"/>
      <c r="D35" s="214"/>
      <c r="E35" s="214"/>
      <c r="F35" s="214"/>
      <c r="G35" s="214"/>
      <c r="H35" s="214"/>
    </row>
    <row r="36" spans="3:8" x14ac:dyDescent="0.25">
      <c r="C36" s="214"/>
      <c r="D36" s="214"/>
      <c r="E36" s="214"/>
      <c r="F36" s="214"/>
      <c r="G36" s="214"/>
      <c r="H36" s="214"/>
    </row>
    <row r="37" spans="3:8" x14ac:dyDescent="0.25">
      <c r="C37" s="214"/>
      <c r="D37" s="214"/>
      <c r="E37" s="214"/>
      <c r="F37" s="214"/>
      <c r="G37" s="214"/>
      <c r="H37" s="214"/>
    </row>
    <row r="38" spans="3:8" x14ac:dyDescent="0.25">
      <c r="C38" s="214"/>
      <c r="D38" s="214"/>
      <c r="E38" s="214"/>
      <c r="F38" s="214"/>
      <c r="G38" s="214"/>
      <c r="H38" s="214"/>
    </row>
    <row r="39" spans="3:8" x14ac:dyDescent="0.25">
      <c r="C39" s="214"/>
      <c r="D39" s="214"/>
      <c r="E39" s="214"/>
      <c r="F39" s="214"/>
      <c r="G39" s="214"/>
      <c r="H39" s="214"/>
    </row>
    <row r="40" spans="3:8" x14ac:dyDescent="0.25">
      <c r="C40" s="214"/>
      <c r="D40" s="214"/>
      <c r="E40" s="214"/>
      <c r="F40" s="214"/>
      <c r="G40" s="214"/>
      <c r="H40" s="214"/>
    </row>
    <row r="41" spans="3:8" x14ac:dyDescent="0.25">
      <c r="C41" s="214"/>
      <c r="D41" s="214"/>
      <c r="E41" s="214"/>
      <c r="F41" s="214"/>
      <c r="G41" s="214"/>
      <c r="H41" s="214"/>
    </row>
    <row r="42" spans="3:8" x14ac:dyDescent="0.25">
      <c r="C42" s="214"/>
      <c r="D42" s="214"/>
      <c r="E42" s="214"/>
      <c r="F42" s="214"/>
      <c r="G42" s="214"/>
      <c r="H42" s="214"/>
    </row>
    <row r="43" spans="3:8" x14ac:dyDescent="0.25">
      <c r="C43" s="214"/>
      <c r="D43" s="214"/>
      <c r="E43" s="214"/>
      <c r="F43" s="214"/>
      <c r="G43" s="214"/>
      <c r="H43" s="214"/>
    </row>
    <row r="44" spans="3:8" x14ac:dyDescent="0.25">
      <c r="C44" s="214"/>
      <c r="D44" s="214"/>
      <c r="E44" s="214"/>
      <c r="F44" s="214"/>
      <c r="G44" s="214"/>
      <c r="H44" s="214"/>
    </row>
    <row r="45" spans="3:8" x14ac:dyDescent="0.25">
      <c r="C45" s="214"/>
      <c r="D45" s="214"/>
      <c r="E45" s="214"/>
      <c r="F45" s="214"/>
      <c r="G45" s="214"/>
      <c r="H45" s="214"/>
    </row>
    <row r="46" spans="3:8" x14ac:dyDescent="0.25">
      <c r="C46" s="214"/>
      <c r="D46" s="214"/>
      <c r="E46" s="214"/>
      <c r="F46" s="214"/>
      <c r="G46" s="214"/>
      <c r="H46" s="214"/>
    </row>
    <row r="47" spans="3:8" x14ac:dyDescent="0.25">
      <c r="C47" s="214"/>
      <c r="D47" s="214"/>
      <c r="E47" s="214"/>
      <c r="F47" s="214"/>
      <c r="G47" s="214"/>
      <c r="H47" s="214"/>
    </row>
    <row r="48" spans="3:8" x14ac:dyDescent="0.25">
      <c r="C48" s="214"/>
      <c r="D48" s="214"/>
      <c r="E48" s="214"/>
      <c r="F48" s="214"/>
      <c r="G48" s="214"/>
      <c r="H48" s="214"/>
    </row>
    <row r="49" spans="3:8" x14ac:dyDescent="0.25">
      <c r="C49" s="214"/>
      <c r="D49" s="214"/>
      <c r="E49" s="214"/>
      <c r="F49" s="214"/>
      <c r="G49" s="214"/>
      <c r="H49" s="214"/>
    </row>
    <row r="50" spans="3:8" x14ac:dyDescent="0.25">
      <c r="C50" s="214"/>
      <c r="D50" s="214"/>
      <c r="E50" s="214"/>
      <c r="F50" s="214"/>
      <c r="G50" s="214"/>
      <c r="H50" s="214"/>
    </row>
    <row r="51" spans="3:8" x14ac:dyDescent="0.25">
      <c r="C51" s="214"/>
      <c r="D51" s="214"/>
      <c r="E51" s="214"/>
      <c r="F51" s="214"/>
      <c r="G51" s="214"/>
      <c r="H51" s="214"/>
    </row>
    <row r="52" spans="3:8" x14ac:dyDescent="0.25">
      <c r="C52" s="214"/>
      <c r="D52" s="214"/>
      <c r="E52" s="214"/>
      <c r="F52" s="214"/>
      <c r="G52" s="214"/>
      <c r="H52" s="214"/>
    </row>
    <row r="53" spans="3:8" x14ac:dyDescent="0.25">
      <c r="C53" s="214"/>
      <c r="D53" s="214"/>
      <c r="E53" s="214"/>
      <c r="F53" s="214"/>
      <c r="G53" s="214"/>
      <c r="H53" s="214"/>
    </row>
    <row r="54" spans="3:8" x14ac:dyDescent="0.25">
      <c r="C54" s="214"/>
      <c r="D54" s="214"/>
      <c r="E54" s="214"/>
      <c r="F54" s="214"/>
      <c r="G54" s="214"/>
      <c r="H54" s="214"/>
    </row>
    <row r="55" spans="3:8" x14ac:dyDescent="0.25">
      <c r="C55" s="214"/>
      <c r="D55" s="214"/>
      <c r="E55" s="214"/>
      <c r="F55" s="214"/>
      <c r="G55" s="214"/>
      <c r="H55" s="214"/>
    </row>
    <row r="56" spans="3:8" x14ac:dyDescent="0.25">
      <c r="C56" s="214"/>
      <c r="D56" s="214"/>
      <c r="E56" s="214"/>
      <c r="F56" s="214"/>
      <c r="G56" s="214"/>
      <c r="H56" s="214"/>
    </row>
    <row r="57" spans="3:8" x14ac:dyDescent="0.25">
      <c r="C57" s="214"/>
      <c r="D57" s="214"/>
      <c r="E57" s="214"/>
      <c r="F57" s="214"/>
      <c r="G57" s="214"/>
      <c r="H57" s="214"/>
    </row>
    <row r="58" spans="3:8" x14ac:dyDescent="0.25">
      <c r="C58" s="214"/>
      <c r="D58" s="214"/>
      <c r="E58" s="214"/>
      <c r="F58" s="214"/>
      <c r="G58" s="214"/>
      <c r="H58" s="214"/>
    </row>
    <row r="59" spans="3:8" x14ac:dyDescent="0.25">
      <c r="C59" s="214"/>
      <c r="D59" s="214"/>
      <c r="E59" s="214"/>
      <c r="F59" s="214"/>
      <c r="G59" s="214"/>
      <c r="H59" s="214"/>
    </row>
    <row r="60" spans="3:8" x14ac:dyDescent="0.25">
      <c r="C60" s="214"/>
      <c r="D60" s="214"/>
      <c r="E60" s="214"/>
      <c r="F60" s="214"/>
      <c r="G60" s="214"/>
      <c r="H60" s="214"/>
    </row>
    <row r="61" spans="3:8" x14ac:dyDescent="0.25">
      <c r="C61" s="214"/>
      <c r="D61" s="214"/>
      <c r="E61" s="214"/>
      <c r="F61" s="214"/>
      <c r="G61" s="214"/>
      <c r="H61" s="214"/>
    </row>
    <row r="62" spans="3:8" x14ac:dyDescent="0.25">
      <c r="C62" s="214"/>
      <c r="D62" s="214"/>
      <c r="E62" s="214"/>
      <c r="F62" s="214"/>
      <c r="G62" s="214"/>
      <c r="H62" s="214"/>
    </row>
    <row r="63" spans="3:8" x14ac:dyDescent="0.25">
      <c r="C63" s="214"/>
      <c r="D63" s="214"/>
      <c r="E63" s="214"/>
      <c r="F63" s="214"/>
      <c r="G63" s="214"/>
      <c r="H63" s="214"/>
    </row>
    <row r="64" spans="3:8" x14ac:dyDescent="0.25">
      <c r="C64" s="214"/>
      <c r="D64" s="214"/>
      <c r="E64" s="214"/>
      <c r="F64" s="214"/>
      <c r="G64" s="214"/>
      <c r="H64" s="214"/>
    </row>
    <row r="65" spans="3:8" x14ac:dyDescent="0.25">
      <c r="C65" s="214"/>
      <c r="D65" s="214"/>
      <c r="E65" s="214"/>
      <c r="F65" s="214"/>
      <c r="G65" s="214"/>
      <c r="H65" s="214"/>
    </row>
    <row r="66" spans="3:8" x14ac:dyDescent="0.25">
      <c r="C66" s="214"/>
      <c r="D66" s="214"/>
      <c r="E66" s="214"/>
      <c r="F66" s="214"/>
      <c r="G66" s="214"/>
      <c r="H66" s="214"/>
    </row>
    <row r="67" spans="3:8" x14ac:dyDescent="0.25">
      <c r="C67" s="214"/>
      <c r="D67" s="214"/>
      <c r="E67" s="214"/>
      <c r="F67" s="214"/>
      <c r="G67" s="214"/>
      <c r="H67" s="214"/>
    </row>
    <row r="68" spans="3:8" x14ac:dyDescent="0.25">
      <c r="C68" s="214"/>
      <c r="D68" s="214"/>
      <c r="E68" s="214"/>
      <c r="F68" s="214"/>
      <c r="G68" s="214"/>
      <c r="H68" s="214"/>
    </row>
    <row r="69" spans="3:8" x14ac:dyDescent="0.25">
      <c r="C69" s="214"/>
      <c r="D69" s="214"/>
      <c r="E69" s="214"/>
      <c r="F69" s="214"/>
      <c r="G69" s="214"/>
      <c r="H69" s="214"/>
    </row>
    <row r="70" spans="3:8" x14ac:dyDescent="0.25">
      <c r="C70" s="214"/>
      <c r="D70" s="214"/>
      <c r="E70" s="214"/>
      <c r="F70" s="214"/>
      <c r="G70" s="214"/>
      <c r="H70" s="214"/>
    </row>
    <row r="71" spans="3:8" x14ac:dyDescent="0.25">
      <c r="C71" s="214"/>
      <c r="D71" s="214"/>
      <c r="E71" s="214"/>
      <c r="F71" s="214"/>
      <c r="G71" s="214"/>
      <c r="H71" s="214"/>
    </row>
    <row r="72" spans="3:8" x14ac:dyDescent="0.25">
      <c r="C72" s="214"/>
      <c r="D72" s="214"/>
      <c r="E72" s="214"/>
      <c r="F72" s="214"/>
      <c r="G72" s="214"/>
      <c r="H72" s="214"/>
    </row>
    <row r="73" spans="3:8" x14ac:dyDescent="0.25">
      <c r="C73" s="214"/>
      <c r="D73" s="214"/>
      <c r="E73" s="214"/>
      <c r="F73" s="214"/>
      <c r="G73" s="214"/>
      <c r="H73" s="214"/>
    </row>
    <row r="74" spans="3:8" x14ac:dyDescent="0.25">
      <c r="C74" s="214"/>
      <c r="D74" s="214"/>
      <c r="E74" s="214"/>
      <c r="F74" s="214"/>
      <c r="G74" s="214"/>
      <c r="H74" s="214"/>
    </row>
    <row r="75" spans="3:8" x14ac:dyDescent="0.25">
      <c r="C75" s="214"/>
      <c r="D75" s="214"/>
      <c r="E75" s="214"/>
      <c r="F75" s="214"/>
      <c r="G75" s="214"/>
      <c r="H75" s="214"/>
    </row>
    <row r="76" spans="3:8" x14ac:dyDescent="0.25">
      <c r="C76" s="214"/>
      <c r="D76" s="214"/>
      <c r="E76" s="214"/>
      <c r="F76" s="214"/>
      <c r="G76" s="214"/>
      <c r="H76" s="214"/>
    </row>
    <row r="77" spans="3:8" x14ac:dyDescent="0.25">
      <c r="C77" s="214"/>
      <c r="D77" s="214"/>
      <c r="E77" s="214"/>
      <c r="F77" s="214"/>
      <c r="G77" s="214"/>
      <c r="H77" s="214"/>
    </row>
    <row r="78" spans="3:8" x14ac:dyDescent="0.25">
      <c r="C78" s="214"/>
      <c r="D78" s="214"/>
      <c r="E78" s="214"/>
      <c r="F78" s="214"/>
      <c r="G78" s="214"/>
      <c r="H78" s="214"/>
    </row>
    <row r="79" spans="3:8" x14ac:dyDescent="0.25">
      <c r="C79" s="214"/>
      <c r="D79" s="214"/>
      <c r="E79" s="214"/>
      <c r="F79" s="214"/>
      <c r="G79" s="214"/>
      <c r="H79" s="214"/>
    </row>
    <row r="80" spans="3:8" x14ac:dyDescent="0.25">
      <c r="C80" s="214"/>
      <c r="D80" s="214"/>
      <c r="E80" s="214"/>
      <c r="F80" s="214"/>
      <c r="G80" s="214"/>
      <c r="H80" s="214"/>
    </row>
    <row r="81" spans="3:8" x14ac:dyDescent="0.25">
      <c r="C81" s="214"/>
      <c r="D81" s="214"/>
      <c r="E81" s="214"/>
      <c r="F81" s="214"/>
      <c r="G81" s="214"/>
      <c r="H81" s="214"/>
    </row>
  </sheetData>
  <mergeCells count="11">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66" right="0.44" top="0.98425196850393704" bottom="0.98425196850393704" header="0.51181102362204722" footer="0.51181102362204722"/>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tabColor indexed="33"/>
    <pageSetUpPr fitToPage="1"/>
  </sheetPr>
  <dimension ref="A1:F27"/>
  <sheetViews>
    <sheetView workbookViewId="0">
      <selection activeCell="B29" sqref="B29"/>
    </sheetView>
  </sheetViews>
  <sheetFormatPr defaultColWidth="62.140625" defaultRowHeight="12.75" x14ac:dyDescent="0.2"/>
  <cols>
    <col min="1" max="1" width="17.42578125" customWidth="1"/>
    <col min="2" max="2" width="40.140625" style="117" customWidth="1"/>
    <col min="3" max="3" width="64.42578125" customWidth="1"/>
    <col min="4" max="4" width="15.7109375" customWidth="1"/>
    <col min="5" max="5" width="21" customWidth="1"/>
    <col min="6" max="7" width="19.85546875" customWidth="1"/>
    <col min="8" max="8" width="17.85546875" customWidth="1"/>
    <col min="9" max="9" width="17.140625" customWidth="1"/>
    <col min="10" max="10" width="15.7109375" customWidth="1"/>
    <col min="11" max="11" width="16.85546875" customWidth="1"/>
  </cols>
  <sheetData>
    <row r="1" spans="1:6" s="126" customFormat="1" ht="48" customHeight="1" thickBot="1" x14ac:dyDescent="0.25">
      <c r="A1" s="877" t="s">
        <v>1076</v>
      </c>
      <c r="B1" s="878"/>
      <c r="C1" s="879"/>
      <c r="D1" s="433"/>
    </row>
    <row r="2" spans="1:6" ht="47.25" x14ac:dyDescent="0.2">
      <c r="A2" s="875" t="s">
        <v>657</v>
      </c>
      <c r="B2" s="876"/>
      <c r="C2" s="483" t="s">
        <v>1044</v>
      </c>
      <c r="F2" s="486"/>
    </row>
    <row r="3" spans="1:6" ht="31.5" x14ac:dyDescent="0.2">
      <c r="A3" s="602" t="s">
        <v>272</v>
      </c>
      <c r="B3" s="293" t="s">
        <v>1157</v>
      </c>
      <c r="C3" s="584" t="s">
        <v>1227</v>
      </c>
      <c r="F3" s="486"/>
    </row>
    <row r="4" spans="1:6" ht="31.5" x14ac:dyDescent="0.2">
      <c r="A4" s="362" t="s">
        <v>175</v>
      </c>
      <c r="B4" s="293" t="s">
        <v>1077</v>
      </c>
      <c r="C4" s="432" t="s">
        <v>354</v>
      </c>
    </row>
    <row r="5" spans="1:6" ht="15.75" x14ac:dyDescent="0.2">
      <c r="A5" s="364" t="s">
        <v>176</v>
      </c>
      <c r="B5" s="293" t="s">
        <v>712</v>
      </c>
      <c r="C5" s="432" t="s">
        <v>354</v>
      </c>
      <c r="D5" s="276"/>
      <c r="F5" s="486"/>
    </row>
    <row r="6" spans="1:6" ht="15.75" x14ac:dyDescent="0.2">
      <c r="A6" s="364" t="s">
        <v>177</v>
      </c>
      <c r="B6" s="293" t="s">
        <v>713</v>
      </c>
      <c r="C6" s="432" t="s">
        <v>354</v>
      </c>
      <c r="D6" s="340"/>
    </row>
    <row r="7" spans="1:6" ht="15.75" x14ac:dyDescent="0.2">
      <c r="A7" s="503" t="s">
        <v>178</v>
      </c>
      <c r="B7" s="504" t="s">
        <v>714</v>
      </c>
      <c r="C7" s="584" t="s">
        <v>1074</v>
      </c>
      <c r="D7" s="617" t="s">
        <v>1234</v>
      </c>
      <c r="E7" s="617" t="s">
        <v>1235</v>
      </c>
    </row>
    <row r="8" spans="1:6" ht="15.75" x14ac:dyDescent="0.2">
      <c r="A8" s="362" t="s">
        <v>179</v>
      </c>
      <c r="B8" s="293" t="s">
        <v>715</v>
      </c>
      <c r="C8" s="432" t="s">
        <v>354</v>
      </c>
    </row>
    <row r="9" spans="1:6" ht="15.75" x14ac:dyDescent="0.2">
      <c r="A9" s="362" t="s">
        <v>787</v>
      </c>
      <c r="B9" s="295" t="s">
        <v>788</v>
      </c>
      <c r="C9" s="432" t="s">
        <v>354</v>
      </c>
      <c r="E9" s="393"/>
    </row>
    <row r="10" spans="1:6" ht="15.75" x14ac:dyDescent="0.2">
      <c r="A10" s="277" t="s">
        <v>180</v>
      </c>
      <c r="B10" s="294" t="s">
        <v>658</v>
      </c>
      <c r="C10" s="432" t="s">
        <v>354</v>
      </c>
      <c r="E10" s="393"/>
    </row>
    <row r="11" spans="1:6" ht="15.75" x14ac:dyDescent="0.2">
      <c r="A11" s="362" t="s">
        <v>162</v>
      </c>
      <c r="B11" s="293" t="s">
        <v>326</v>
      </c>
      <c r="C11" s="432" t="s">
        <v>354</v>
      </c>
    </row>
    <row r="12" spans="1:6" ht="15.75" x14ac:dyDescent="0.2">
      <c r="A12" s="602" t="s">
        <v>1226</v>
      </c>
      <c r="B12" s="611" t="s">
        <v>1135</v>
      </c>
      <c r="C12" s="584" t="s">
        <v>1231</v>
      </c>
    </row>
    <row r="13" spans="1:6" ht="15.75" x14ac:dyDescent="0.2">
      <c r="A13" s="364" t="s">
        <v>0</v>
      </c>
      <c r="B13" s="293" t="s">
        <v>327</v>
      </c>
      <c r="C13" s="432" t="s">
        <v>354</v>
      </c>
    </row>
    <row r="14" spans="1:6" ht="15.75" x14ac:dyDescent="0.2">
      <c r="A14" s="277" t="s">
        <v>1</v>
      </c>
      <c r="B14" s="293" t="s">
        <v>328</v>
      </c>
      <c r="C14" s="584" t="s">
        <v>1228</v>
      </c>
      <c r="F14" s="486"/>
    </row>
    <row r="15" spans="1:6" ht="31.5" x14ac:dyDescent="0.2">
      <c r="A15" s="364" t="s">
        <v>2</v>
      </c>
      <c r="B15" s="293" t="s">
        <v>329</v>
      </c>
      <c r="C15" s="584" t="s">
        <v>1073</v>
      </c>
      <c r="D15" s="393" t="s">
        <v>1229</v>
      </c>
      <c r="F15" s="486"/>
    </row>
    <row r="16" spans="1:6" ht="31.5" x14ac:dyDescent="0.2">
      <c r="A16" s="364" t="s">
        <v>3</v>
      </c>
      <c r="B16" s="293" t="s">
        <v>642</v>
      </c>
      <c r="C16" s="432" t="s">
        <v>354</v>
      </c>
    </row>
    <row r="17" spans="1:4" ht="34.5" customHeight="1" x14ac:dyDescent="0.2">
      <c r="A17" s="364" t="s">
        <v>4</v>
      </c>
      <c r="B17" s="293" t="s">
        <v>72</v>
      </c>
      <c r="C17" s="432" t="s">
        <v>354</v>
      </c>
    </row>
    <row r="18" spans="1:4" ht="15.75" x14ac:dyDescent="0.2">
      <c r="A18" s="364" t="s">
        <v>5</v>
      </c>
      <c r="B18" s="293" t="s">
        <v>73</v>
      </c>
      <c r="C18" s="432" t="s">
        <v>354</v>
      </c>
    </row>
    <row r="19" spans="1:4" ht="15.75" x14ac:dyDescent="0.2">
      <c r="A19" s="364" t="s">
        <v>62</v>
      </c>
      <c r="B19" s="293" t="s">
        <v>74</v>
      </c>
      <c r="C19" s="432" t="s">
        <v>354</v>
      </c>
    </row>
    <row r="20" spans="1:4" ht="31.5" x14ac:dyDescent="0.2">
      <c r="A20" s="364" t="s">
        <v>6</v>
      </c>
      <c r="B20" s="293" t="s">
        <v>75</v>
      </c>
      <c r="C20" s="432" t="s">
        <v>354</v>
      </c>
    </row>
    <row r="21" spans="1:4" ht="15.75" x14ac:dyDescent="0.2">
      <c r="A21" s="364" t="s">
        <v>7</v>
      </c>
      <c r="B21" s="293" t="s">
        <v>643</v>
      </c>
      <c r="C21" s="432" t="s">
        <v>354</v>
      </c>
    </row>
    <row r="22" spans="1:4" ht="15.75" x14ac:dyDescent="0.2">
      <c r="A22" s="364" t="s">
        <v>8</v>
      </c>
      <c r="B22" s="293" t="s">
        <v>644</v>
      </c>
      <c r="C22" s="432" t="s">
        <v>354</v>
      </c>
    </row>
    <row r="23" spans="1:4" ht="31.5" x14ac:dyDescent="0.2">
      <c r="A23" s="364" t="s">
        <v>9</v>
      </c>
      <c r="B23" s="293" t="s">
        <v>645</v>
      </c>
      <c r="C23" s="432" t="s">
        <v>354</v>
      </c>
      <c r="D23" s="219"/>
    </row>
    <row r="24" spans="1:4" ht="36.75" customHeight="1" x14ac:dyDescent="0.2">
      <c r="A24" s="364" t="s">
        <v>489</v>
      </c>
      <c r="B24" s="293" t="s">
        <v>1045</v>
      </c>
      <c r="C24" s="432" t="s">
        <v>354</v>
      </c>
      <c r="D24" s="219"/>
    </row>
    <row r="25" spans="1:4" ht="39" customHeight="1" x14ac:dyDescent="0.2">
      <c r="A25" s="364" t="s">
        <v>490</v>
      </c>
      <c r="B25" s="293" t="s">
        <v>1046</v>
      </c>
      <c r="C25" s="432" t="s">
        <v>354</v>
      </c>
      <c r="D25" s="219"/>
    </row>
    <row r="26" spans="1:4" x14ac:dyDescent="0.2">
      <c r="D26" s="219"/>
    </row>
    <row r="27" spans="1:4" x14ac:dyDescent="0.2">
      <c r="D27" s="219"/>
    </row>
  </sheetData>
  <mergeCells count="2">
    <mergeCell ref="A2:B2"/>
    <mergeCell ref="A1:C1"/>
  </mergeCells>
  <phoneticPr fontId="7" type="noConversion"/>
  <pageMargins left="0.49" right="0.41" top="1" bottom="1" header="0.51" footer="0.4921259845"/>
  <pageSetup paperSize="9" scale="5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IV27"/>
  <sheetViews>
    <sheetView view="pageBreakPreview" topLeftCell="A7" zoomScaleNormal="90" zoomScaleSheetLayoutView="100" workbookViewId="0">
      <selection activeCell="J35" sqref="J35"/>
    </sheetView>
  </sheetViews>
  <sheetFormatPr defaultColWidth="9.140625" defaultRowHeight="15.75" x14ac:dyDescent="0.25"/>
  <cols>
    <col min="1" max="1" width="7.28515625" style="238" customWidth="1"/>
    <col min="2" max="2" width="38.85546875" style="243" customWidth="1"/>
    <col min="3" max="4" width="12.85546875" style="238" customWidth="1"/>
    <col min="5" max="5" width="12.140625" style="238" customWidth="1"/>
    <col min="6" max="6" width="12.5703125" style="238" bestFit="1" customWidth="1"/>
    <col min="7" max="7" width="11.42578125" style="238" customWidth="1"/>
    <col min="8" max="8" width="11.28515625" style="238" bestFit="1" customWidth="1"/>
    <col min="9" max="9" width="13.42578125" style="238" customWidth="1"/>
    <col min="10" max="10" width="12.42578125" style="238" customWidth="1"/>
    <col min="11" max="11" width="14.5703125" style="238" customWidth="1"/>
    <col min="12" max="12" width="14.42578125" style="238" customWidth="1"/>
    <col min="13" max="13" width="14.85546875" style="238" customWidth="1"/>
    <col min="14" max="14" width="14.7109375" style="238" customWidth="1"/>
    <col min="15" max="15" width="14.140625" style="238" customWidth="1"/>
    <col min="16" max="16" width="14.28515625" style="238" customWidth="1"/>
    <col min="17" max="16384" width="9.140625" style="238"/>
  </cols>
  <sheetData>
    <row r="1" spans="1:256" ht="27.75" customHeight="1" thickBot="1" x14ac:dyDescent="0.3">
      <c r="A1" s="1069" t="s">
        <v>1211</v>
      </c>
      <c r="B1" s="1070"/>
      <c r="C1" s="1070"/>
      <c r="D1" s="1070"/>
      <c r="E1" s="1070"/>
      <c r="F1" s="1070"/>
      <c r="G1" s="1070"/>
      <c r="H1" s="1070"/>
      <c r="I1" s="1070"/>
      <c r="J1" s="1070"/>
      <c r="K1" s="1070"/>
      <c r="L1" s="1070"/>
      <c r="M1" s="1070"/>
      <c r="N1" s="1071"/>
    </row>
    <row r="2" spans="1:256" ht="28.5" customHeight="1" x14ac:dyDescent="0.25">
      <c r="A2" s="1072" t="s">
        <v>1297</v>
      </c>
      <c r="B2" s="1073"/>
      <c r="C2" s="1073"/>
      <c r="D2" s="1073"/>
      <c r="E2" s="1073"/>
      <c r="F2" s="1073"/>
      <c r="G2" s="1073"/>
      <c r="H2" s="1073"/>
      <c r="I2" s="1074"/>
      <c r="J2" s="1074"/>
      <c r="K2" s="1073"/>
      <c r="L2" s="1073"/>
      <c r="M2" s="1073"/>
      <c r="N2" s="1075"/>
    </row>
    <row r="3" spans="1:256" ht="51.75" customHeight="1" x14ac:dyDescent="0.25">
      <c r="A3" s="1076" t="s">
        <v>174</v>
      </c>
      <c r="B3" s="1077" t="s">
        <v>801</v>
      </c>
      <c r="C3" s="1066" t="s">
        <v>293</v>
      </c>
      <c r="D3" s="1066"/>
      <c r="E3" s="1066" t="s">
        <v>294</v>
      </c>
      <c r="F3" s="1066"/>
      <c r="G3" s="1066" t="s">
        <v>295</v>
      </c>
      <c r="H3" s="1050"/>
      <c r="I3" s="1066" t="s">
        <v>723</v>
      </c>
      <c r="J3" s="1050"/>
      <c r="K3" s="1079" t="s">
        <v>271</v>
      </c>
      <c r="L3" s="1066"/>
      <c r="M3" s="1066" t="s">
        <v>288</v>
      </c>
      <c r="N3" s="1067"/>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39"/>
      <c r="EB3" s="239"/>
      <c r="EC3" s="239"/>
      <c r="ED3" s="239"/>
      <c r="EE3" s="239"/>
      <c r="EF3" s="239"/>
      <c r="EG3" s="239"/>
      <c r="EH3" s="239"/>
      <c r="EI3" s="239"/>
      <c r="EJ3" s="239"/>
      <c r="EK3" s="239"/>
      <c r="EL3" s="239"/>
      <c r="EM3" s="239"/>
      <c r="EN3" s="239"/>
      <c r="EO3" s="239"/>
      <c r="EP3" s="239"/>
      <c r="EQ3" s="239"/>
      <c r="ER3" s="239"/>
      <c r="ES3" s="239"/>
      <c r="ET3" s="239"/>
      <c r="EU3" s="239"/>
      <c r="EV3" s="239"/>
      <c r="EW3" s="239"/>
      <c r="EX3" s="239"/>
      <c r="EY3" s="239"/>
      <c r="EZ3" s="239"/>
      <c r="FA3" s="239"/>
      <c r="FB3" s="239"/>
      <c r="FC3" s="239"/>
      <c r="FD3" s="239"/>
      <c r="FE3" s="239"/>
      <c r="FF3" s="239"/>
      <c r="FG3" s="239"/>
      <c r="FH3" s="239"/>
      <c r="FI3" s="239"/>
      <c r="FJ3" s="239"/>
      <c r="FK3" s="239"/>
      <c r="FL3" s="239"/>
      <c r="FM3" s="239"/>
      <c r="FN3" s="239"/>
      <c r="FO3" s="239"/>
      <c r="FP3" s="239"/>
      <c r="FQ3" s="239"/>
      <c r="FR3" s="239"/>
      <c r="FS3" s="239"/>
      <c r="FT3" s="239"/>
      <c r="FU3" s="239"/>
      <c r="FV3" s="239"/>
      <c r="FW3" s="239"/>
      <c r="FX3" s="239"/>
      <c r="FY3" s="239"/>
      <c r="FZ3" s="239"/>
      <c r="GA3" s="239"/>
      <c r="GB3" s="239"/>
      <c r="GC3" s="239"/>
      <c r="GD3" s="239"/>
      <c r="GE3" s="239"/>
      <c r="GF3" s="239"/>
      <c r="GG3" s="239"/>
      <c r="GH3" s="239"/>
      <c r="GI3" s="239"/>
      <c r="GJ3" s="239"/>
      <c r="GK3" s="239"/>
      <c r="GL3" s="239"/>
      <c r="GM3" s="239"/>
      <c r="GN3" s="239"/>
      <c r="GO3" s="239"/>
      <c r="GP3" s="239"/>
      <c r="GQ3" s="239"/>
      <c r="GR3" s="239"/>
      <c r="GS3" s="239"/>
      <c r="GT3" s="239"/>
      <c r="GU3" s="239"/>
      <c r="GV3" s="239"/>
      <c r="GW3" s="239"/>
      <c r="GX3" s="239"/>
      <c r="GY3" s="239"/>
      <c r="GZ3" s="239"/>
      <c r="HA3" s="239"/>
      <c r="HB3" s="239"/>
      <c r="HC3" s="239"/>
      <c r="HD3" s="239"/>
      <c r="HE3" s="239"/>
      <c r="HF3" s="239"/>
      <c r="HG3" s="239"/>
      <c r="HH3" s="239"/>
      <c r="HI3" s="239"/>
      <c r="HJ3" s="239"/>
      <c r="HK3" s="239"/>
      <c r="HL3" s="239"/>
      <c r="HM3" s="239"/>
      <c r="HN3" s="239"/>
      <c r="HO3" s="239"/>
      <c r="HP3" s="239"/>
      <c r="HQ3" s="239"/>
      <c r="HR3" s="239"/>
      <c r="HS3" s="239"/>
      <c r="HT3" s="239"/>
      <c r="HU3" s="239"/>
      <c r="HV3" s="239"/>
      <c r="HW3" s="239"/>
      <c r="HX3" s="239"/>
      <c r="HY3" s="239"/>
      <c r="HZ3" s="239"/>
      <c r="IA3" s="239"/>
      <c r="IB3" s="239"/>
      <c r="IC3" s="239"/>
      <c r="ID3" s="239"/>
      <c r="IE3" s="239"/>
      <c r="IF3" s="239"/>
      <c r="IG3" s="239"/>
      <c r="IH3" s="239"/>
      <c r="II3" s="239"/>
      <c r="IJ3" s="239"/>
      <c r="IK3" s="239"/>
      <c r="IL3" s="239"/>
      <c r="IM3" s="239"/>
      <c r="IN3" s="239"/>
      <c r="IO3" s="239"/>
      <c r="IP3" s="239"/>
      <c r="IQ3" s="239"/>
      <c r="IR3" s="239"/>
      <c r="IS3" s="239"/>
      <c r="IT3" s="239"/>
      <c r="IU3" s="239"/>
      <c r="IV3" s="239"/>
    </row>
    <row r="4" spans="1:256" ht="17.25" customHeight="1" x14ac:dyDescent="0.25">
      <c r="A4" s="1076"/>
      <c r="B4" s="1078"/>
      <c r="C4" s="412">
        <v>2020</v>
      </c>
      <c r="D4" s="412">
        <v>2021</v>
      </c>
      <c r="E4" s="607">
        <v>2020</v>
      </c>
      <c r="F4" s="607">
        <v>2021</v>
      </c>
      <c r="G4" s="607">
        <v>2020</v>
      </c>
      <c r="H4" s="607">
        <v>2021</v>
      </c>
      <c r="I4" s="607">
        <v>2020</v>
      </c>
      <c r="J4" s="607">
        <v>2021</v>
      </c>
      <c r="K4" s="607">
        <v>2020</v>
      </c>
      <c r="L4" s="607">
        <v>2021</v>
      </c>
      <c r="M4" s="462">
        <v>2020</v>
      </c>
      <c r="N4" s="462">
        <v>2021</v>
      </c>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c r="CV4" s="239"/>
      <c r="CW4" s="239"/>
      <c r="CX4" s="239"/>
      <c r="CY4" s="239"/>
      <c r="CZ4" s="239"/>
      <c r="DA4" s="239"/>
      <c r="DB4" s="239"/>
      <c r="DC4" s="239"/>
      <c r="DD4" s="239"/>
      <c r="DE4" s="239"/>
      <c r="DF4" s="239"/>
      <c r="DG4" s="239"/>
      <c r="DH4" s="239"/>
      <c r="DI4" s="239"/>
      <c r="DJ4" s="239"/>
      <c r="DK4" s="239"/>
      <c r="DL4" s="239"/>
      <c r="DM4" s="239"/>
      <c r="DN4" s="239"/>
      <c r="DO4" s="239"/>
      <c r="DP4" s="239"/>
      <c r="DQ4" s="239"/>
      <c r="DR4" s="239"/>
      <c r="DS4" s="239"/>
      <c r="DT4" s="239"/>
      <c r="DU4" s="239"/>
      <c r="DV4" s="239"/>
      <c r="DW4" s="239"/>
      <c r="DX4" s="239"/>
      <c r="DY4" s="239"/>
      <c r="DZ4" s="239"/>
      <c r="EA4" s="239"/>
      <c r="EB4" s="239"/>
      <c r="EC4" s="239"/>
      <c r="ED4" s="239"/>
      <c r="EE4" s="239"/>
      <c r="EF4" s="239"/>
      <c r="EG4" s="239"/>
      <c r="EH4" s="239"/>
      <c r="EI4" s="239"/>
      <c r="EJ4" s="239"/>
      <c r="EK4" s="239"/>
      <c r="EL4" s="239"/>
      <c r="EM4" s="239"/>
      <c r="EN4" s="239"/>
      <c r="EO4" s="239"/>
      <c r="EP4" s="239"/>
      <c r="EQ4" s="239"/>
      <c r="ER4" s="239"/>
      <c r="ES4" s="239"/>
      <c r="ET4" s="239"/>
      <c r="EU4" s="239"/>
      <c r="EV4" s="239"/>
      <c r="EW4" s="239"/>
      <c r="EX4" s="239"/>
      <c r="EY4" s="239"/>
      <c r="EZ4" s="239"/>
      <c r="FA4" s="239"/>
      <c r="FB4" s="239"/>
      <c r="FC4" s="239"/>
      <c r="FD4" s="239"/>
      <c r="FE4" s="239"/>
      <c r="FF4" s="239"/>
      <c r="FG4" s="239"/>
      <c r="FH4" s="239"/>
      <c r="FI4" s="239"/>
      <c r="FJ4" s="239"/>
      <c r="FK4" s="239"/>
      <c r="FL4" s="239"/>
      <c r="FM4" s="239"/>
      <c r="FN4" s="239"/>
      <c r="FO4" s="239"/>
      <c r="FP4" s="239"/>
      <c r="FQ4" s="239"/>
      <c r="FR4" s="239"/>
      <c r="FS4" s="239"/>
      <c r="FT4" s="239"/>
      <c r="FU4" s="239"/>
      <c r="FV4" s="239"/>
      <c r="FW4" s="239"/>
      <c r="FX4" s="239"/>
      <c r="FY4" s="239"/>
      <c r="FZ4" s="239"/>
      <c r="GA4" s="239"/>
      <c r="GB4" s="239"/>
      <c r="GC4" s="239"/>
      <c r="GD4" s="239"/>
      <c r="GE4" s="239"/>
      <c r="GF4" s="239"/>
      <c r="GG4" s="239"/>
      <c r="GH4" s="239"/>
      <c r="GI4" s="239"/>
      <c r="GJ4" s="239"/>
      <c r="GK4" s="239"/>
      <c r="GL4" s="239"/>
      <c r="GM4" s="239"/>
      <c r="GN4" s="239"/>
      <c r="GO4" s="239"/>
      <c r="GP4" s="239"/>
      <c r="GQ4" s="239"/>
      <c r="GR4" s="239"/>
      <c r="GS4" s="239"/>
      <c r="GT4" s="239"/>
      <c r="GU4" s="239"/>
      <c r="GV4" s="239"/>
      <c r="GW4" s="239"/>
      <c r="GX4" s="239"/>
      <c r="GY4" s="239"/>
      <c r="GZ4" s="239"/>
      <c r="HA4" s="239"/>
      <c r="HB4" s="239"/>
      <c r="HC4" s="239"/>
      <c r="HD4" s="239"/>
      <c r="HE4" s="239"/>
      <c r="HF4" s="239"/>
      <c r="HG4" s="239"/>
      <c r="HH4" s="239"/>
      <c r="HI4" s="239"/>
      <c r="HJ4" s="239"/>
      <c r="HK4" s="239"/>
      <c r="HL4" s="239"/>
      <c r="HM4" s="239"/>
      <c r="HN4" s="239"/>
      <c r="HO4" s="239"/>
      <c r="HP4" s="239"/>
      <c r="HQ4" s="239"/>
      <c r="HR4" s="239"/>
      <c r="HS4" s="239"/>
      <c r="HT4" s="239"/>
      <c r="HU4" s="239"/>
      <c r="HV4" s="239"/>
      <c r="HW4" s="239"/>
      <c r="HX4" s="239"/>
      <c r="HY4" s="239"/>
      <c r="HZ4" s="239"/>
      <c r="IA4" s="239"/>
      <c r="IB4" s="239"/>
      <c r="IC4" s="239"/>
      <c r="ID4" s="239"/>
      <c r="IE4" s="239"/>
      <c r="IF4" s="239"/>
      <c r="IG4" s="239"/>
      <c r="IH4" s="239"/>
      <c r="II4" s="239"/>
      <c r="IJ4" s="239"/>
      <c r="IK4" s="239"/>
      <c r="IL4" s="239"/>
      <c r="IM4" s="239"/>
      <c r="IN4" s="239"/>
      <c r="IO4" s="239"/>
      <c r="IP4" s="239"/>
      <c r="IQ4" s="239"/>
      <c r="IR4" s="239"/>
      <c r="IS4" s="239"/>
      <c r="IT4" s="239"/>
      <c r="IU4" s="239"/>
      <c r="IV4" s="239"/>
    </row>
    <row r="5" spans="1:256" x14ac:dyDescent="0.25">
      <c r="A5" s="37"/>
      <c r="B5" s="240"/>
      <c r="C5" s="32" t="s">
        <v>248</v>
      </c>
      <c r="D5" s="32" t="s">
        <v>249</v>
      </c>
      <c r="E5" s="32" t="s">
        <v>250</v>
      </c>
      <c r="F5" s="32" t="s">
        <v>257</v>
      </c>
      <c r="G5" s="32" t="s">
        <v>251</v>
      </c>
      <c r="H5" s="275" t="s">
        <v>252</v>
      </c>
      <c r="I5" s="32" t="s">
        <v>253</v>
      </c>
      <c r="J5" s="32" t="s">
        <v>254</v>
      </c>
      <c r="K5" s="32" t="s">
        <v>255</v>
      </c>
      <c r="L5" s="32" t="s">
        <v>665</v>
      </c>
      <c r="M5" s="434" t="s">
        <v>868</v>
      </c>
      <c r="N5" s="435" t="s">
        <v>869</v>
      </c>
      <c r="O5" s="239"/>
      <c r="P5" s="239"/>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c r="DM5" s="241"/>
      <c r="DN5" s="241"/>
      <c r="DO5" s="241"/>
      <c r="DP5" s="241"/>
      <c r="DQ5" s="241"/>
      <c r="DR5" s="241"/>
      <c r="DS5" s="241"/>
      <c r="DT5" s="241"/>
      <c r="DU5" s="241"/>
      <c r="DV5" s="241"/>
      <c r="DW5" s="241"/>
      <c r="DX5" s="241"/>
      <c r="DY5" s="241"/>
      <c r="DZ5" s="241"/>
      <c r="EA5" s="241"/>
      <c r="EB5" s="241"/>
      <c r="EC5" s="241"/>
      <c r="ED5" s="241"/>
      <c r="EE5" s="241"/>
      <c r="EF5" s="241"/>
      <c r="EG5" s="241"/>
      <c r="EH5" s="241"/>
      <c r="EI5" s="241"/>
      <c r="EJ5" s="241"/>
      <c r="EK5" s="241"/>
      <c r="EL5" s="241"/>
      <c r="EM5" s="241"/>
      <c r="EN5" s="241"/>
      <c r="EO5" s="241"/>
      <c r="EP5" s="241"/>
      <c r="EQ5" s="241"/>
      <c r="ER5" s="241"/>
      <c r="ES5" s="241"/>
      <c r="ET5" s="241"/>
      <c r="EU5" s="241"/>
      <c r="EV5" s="241"/>
      <c r="EW5" s="241"/>
      <c r="EX5" s="241"/>
      <c r="EY5" s="241"/>
      <c r="EZ5" s="241"/>
      <c r="FA5" s="241"/>
      <c r="FB5" s="241"/>
      <c r="FC5" s="241"/>
      <c r="FD5" s="241"/>
      <c r="FE5" s="241"/>
      <c r="FF5" s="241"/>
      <c r="FG5" s="241"/>
      <c r="FH5" s="241"/>
      <c r="FI5" s="241"/>
      <c r="FJ5" s="241"/>
      <c r="FK5" s="241"/>
      <c r="FL5" s="241"/>
      <c r="FM5" s="241"/>
      <c r="FN5" s="241"/>
      <c r="FO5" s="241"/>
      <c r="FP5" s="241"/>
      <c r="FQ5" s="241"/>
      <c r="FR5" s="241"/>
      <c r="FS5" s="241"/>
      <c r="FT5" s="241"/>
      <c r="FU5" s="241"/>
      <c r="FV5" s="241"/>
      <c r="FW5" s="241"/>
      <c r="FX5" s="241"/>
      <c r="FY5" s="241"/>
      <c r="FZ5" s="241"/>
      <c r="GA5" s="241"/>
      <c r="GB5" s="241"/>
      <c r="GC5" s="241"/>
      <c r="GD5" s="241"/>
      <c r="GE5" s="241"/>
      <c r="GF5" s="241"/>
      <c r="GG5" s="241"/>
      <c r="GH5" s="241"/>
      <c r="GI5" s="241"/>
      <c r="GJ5" s="241"/>
      <c r="GK5" s="241"/>
      <c r="GL5" s="241"/>
      <c r="GM5" s="241"/>
      <c r="GN5" s="241"/>
      <c r="GO5" s="241"/>
      <c r="GP5" s="241"/>
      <c r="GQ5" s="241"/>
      <c r="GR5" s="241"/>
      <c r="GS5" s="241"/>
      <c r="GT5" s="241"/>
      <c r="GU5" s="241"/>
      <c r="GV5" s="241"/>
      <c r="GW5" s="241"/>
      <c r="GX5" s="241"/>
      <c r="GY5" s="241"/>
      <c r="GZ5" s="241"/>
      <c r="HA5" s="241"/>
      <c r="HB5" s="241"/>
      <c r="HC5" s="241"/>
      <c r="HD5" s="241"/>
      <c r="HE5" s="241"/>
      <c r="HF5" s="241"/>
      <c r="HG5" s="241"/>
      <c r="HH5" s="241"/>
      <c r="HI5" s="241"/>
      <c r="HJ5" s="241"/>
      <c r="HK5" s="241"/>
      <c r="HL5" s="241"/>
      <c r="HM5" s="241"/>
      <c r="HN5" s="241"/>
      <c r="HO5" s="241"/>
      <c r="HP5" s="241"/>
      <c r="HQ5" s="241"/>
      <c r="HR5" s="241"/>
      <c r="HS5" s="241"/>
      <c r="HT5" s="241"/>
      <c r="HU5" s="241"/>
      <c r="HV5" s="241"/>
      <c r="HW5" s="241"/>
      <c r="HX5" s="241"/>
      <c r="HY5" s="241"/>
      <c r="HZ5" s="241"/>
      <c r="IA5" s="241"/>
      <c r="IB5" s="241"/>
      <c r="IC5" s="241"/>
      <c r="ID5" s="241"/>
      <c r="IE5" s="241"/>
      <c r="IF5" s="241"/>
      <c r="IG5" s="241"/>
      <c r="IH5" s="241"/>
      <c r="II5" s="241"/>
      <c r="IJ5" s="241"/>
      <c r="IK5" s="241"/>
      <c r="IL5" s="241"/>
      <c r="IM5" s="241"/>
      <c r="IN5" s="241"/>
      <c r="IO5" s="241"/>
      <c r="IP5" s="241"/>
      <c r="IQ5" s="241"/>
      <c r="IR5" s="241"/>
      <c r="IS5" s="241"/>
      <c r="IT5" s="241"/>
      <c r="IU5" s="241"/>
      <c r="IV5" s="241"/>
    </row>
    <row r="6" spans="1:256" ht="31.5" x14ac:dyDescent="0.25">
      <c r="A6" s="37">
        <v>1</v>
      </c>
      <c r="B6" s="367" t="s">
        <v>170</v>
      </c>
      <c r="C6" s="309">
        <v>1167836.77</v>
      </c>
      <c r="D6" s="310">
        <f>C17</f>
        <v>1091719.9800000002</v>
      </c>
      <c r="E6" s="309">
        <v>21209516.18</v>
      </c>
      <c r="F6" s="310">
        <f>E17</f>
        <v>22454385.940000001</v>
      </c>
      <c r="G6" s="311">
        <v>1147990.0900000001</v>
      </c>
      <c r="H6" s="312">
        <f>G17</f>
        <v>1127742.6999999997</v>
      </c>
      <c r="I6" s="309">
        <v>5685.95</v>
      </c>
      <c r="J6" s="310">
        <f>SUM(I17)</f>
        <v>25748.839999999989</v>
      </c>
      <c r="K6" s="309">
        <v>831996.99</v>
      </c>
      <c r="L6" s="310">
        <f>SUM(K17)</f>
        <v>840208.66</v>
      </c>
      <c r="M6" s="310">
        <f t="shared" ref="M6:N8" si="0">C6+E6+G6+I6+K6</f>
        <v>24363025.979999997</v>
      </c>
      <c r="N6" s="313">
        <f t="shared" si="0"/>
        <v>25539806.120000001</v>
      </c>
      <c r="O6" s="239"/>
      <c r="P6" s="239"/>
    </row>
    <row r="7" spans="1:256" ht="31.5" x14ac:dyDescent="0.25">
      <c r="A7" s="37">
        <v>2</v>
      </c>
      <c r="B7" s="368" t="s">
        <v>703</v>
      </c>
      <c r="C7" s="310">
        <f t="shared" ref="C7:L7" si="1">SUM(C8:C15)</f>
        <v>122797.11</v>
      </c>
      <c r="D7" s="310">
        <f t="shared" si="1"/>
        <v>318618.37</v>
      </c>
      <c r="E7" s="310">
        <f t="shared" si="1"/>
        <v>2159652.44</v>
      </c>
      <c r="F7" s="310">
        <f t="shared" si="1"/>
        <v>1856336.12</v>
      </c>
      <c r="G7" s="312">
        <f>SUM(G8:G15)</f>
        <v>2777933.21</v>
      </c>
      <c r="H7" s="312">
        <f>SUM(H8:H15)</f>
        <v>2361130.64</v>
      </c>
      <c r="I7" s="310">
        <f t="shared" si="1"/>
        <v>55053.369999999995</v>
      </c>
      <c r="J7" s="310">
        <f t="shared" si="1"/>
        <v>32994.589999999997</v>
      </c>
      <c r="K7" s="310">
        <f t="shared" si="1"/>
        <v>462257.57</v>
      </c>
      <c r="L7" s="310">
        <f t="shared" si="1"/>
        <v>276964.02</v>
      </c>
      <c r="M7" s="310">
        <f t="shared" si="0"/>
        <v>5577693.7000000002</v>
      </c>
      <c r="N7" s="313">
        <f t="shared" si="0"/>
        <v>4846043.74</v>
      </c>
      <c r="O7" s="239"/>
      <c r="P7" s="239"/>
    </row>
    <row r="8" spans="1:256" ht="22.5" customHeight="1" x14ac:dyDescent="0.25">
      <c r="A8" s="37">
        <v>3</v>
      </c>
      <c r="B8" s="369" t="s">
        <v>79</v>
      </c>
      <c r="C8" s="314">
        <v>110435.98</v>
      </c>
      <c r="D8" s="314">
        <v>293523.73</v>
      </c>
      <c r="E8" s="314">
        <v>0</v>
      </c>
      <c r="F8" s="314">
        <v>0</v>
      </c>
      <c r="G8" s="315">
        <v>16378</v>
      </c>
      <c r="H8" s="315">
        <v>0</v>
      </c>
      <c r="I8" s="314">
        <v>-6127.12</v>
      </c>
      <c r="J8" s="314">
        <v>0</v>
      </c>
      <c r="K8" s="314">
        <v>0</v>
      </c>
      <c r="L8" s="314">
        <v>0</v>
      </c>
      <c r="M8" s="310">
        <f t="shared" si="0"/>
        <v>120686.86</v>
      </c>
      <c r="N8" s="313">
        <f t="shared" si="0"/>
        <v>293523.73</v>
      </c>
    </row>
    <row r="9" spans="1:256" ht="21.75" customHeight="1" x14ac:dyDescent="0.25">
      <c r="A9" s="37">
        <v>4</v>
      </c>
      <c r="B9" s="369" t="s">
        <v>277</v>
      </c>
      <c r="C9" s="316" t="s">
        <v>276</v>
      </c>
      <c r="D9" s="316" t="s">
        <v>276</v>
      </c>
      <c r="E9" s="314">
        <v>2073066</v>
      </c>
      <c r="F9" s="317">
        <v>1850279.12</v>
      </c>
      <c r="G9" s="316" t="s">
        <v>276</v>
      </c>
      <c r="H9" s="316" t="s">
        <v>276</v>
      </c>
      <c r="I9" s="318" t="s">
        <v>276</v>
      </c>
      <c r="J9" s="318" t="s">
        <v>276</v>
      </c>
      <c r="K9" s="316" t="s">
        <v>276</v>
      </c>
      <c r="L9" s="316" t="s">
        <v>276</v>
      </c>
      <c r="M9" s="310">
        <f>E9</f>
        <v>2073066</v>
      </c>
      <c r="N9" s="313">
        <f>F9</f>
        <v>1850279.12</v>
      </c>
    </row>
    <row r="10" spans="1:256" ht="31.5" x14ac:dyDescent="0.25">
      <c r="A10" s="37">
        <v>5</v>
      </c>
      <c r="B10" s="369" t="s">
        <v>11</v>
      </c>
      <c r="C10" s="316" t="s">
        <v>276</v>
      </c>
      <c r="D10" s="316" t="s">
        <v>276</v>
      </c>
      <c r="E10" s="821">
        <v>86586.44</v>
      </c>
      <c r="F10" s="314">
        <v>0</v>
      </c>
      <c r="G10" s="316" t="s">
        <v>276</v>
      </c>
      <c r="H10" s="316" t="s">
        <v>276</v>
      </c>
      <c r="I10" s="318" t="s">
        <v>276</v>
      </c>
      <c r="J10" s="318" t="s">
        <v>276</v>
      </c>
      <c r="K10" s="316" t="s">
        <v>276</v>
      </c>
      <c r="L10" s="316" t="s">
        <v>276</v>
      </c>
      <c r="M10" s="310">
        <f>E10</f>
        <v>86586.44</v>
      </c>
      <c r="N10" s="313">
        <f>F10</f>
        <v>0</v>
      </c>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c r="BX10" s="241"/>
      <c r="BY10" s="241"/>
      <c r="BZ10" s="241"/>
      <c r="CA10" s="241"/>
      <c r="CB10" s="241"/>
      <c r="CC10" s="241"/>
      <c r="CD10" s="241"/>
      <c r="CE10" s="241"/>
      <c r="CF10" s="241"/>
      <c r="CG10" s="241"/>
      <c r="CH10" s="241"/>
      <c r="CI10" s="241"/>
      <c r="CJ10" s="241"/>
      <c r="CK10" s="241"/>
      <c r="CL10" s="241"/>
      <c r="CM10" s="241"/>
      <c r="CN10" s="241"/>
      <c r="CO10" s="241"/>
      <c r="CP10" s="241"/>
      <c r="CQ10" s="241"/>
      <c r="CR10" s="241"/>
      <c r="CS10" s="241"/>
      <c r="CT10" s="241"/>
      <c r="CU10" s="241"/>
      <c r="CV10" s="241"/>
      <c r="CW10" s="241"/>
      <c r="CX10" s="241"/>
      <c r="CY10" s="241"/>
      <c r="CZ10" s="241"/>
      <c r="DA10" s="241"/>
      <c r="DB10" s="241"/>
      <c r="DC10" s="241"/>
      <c r="DD10" s="241"/>
      <c r="DE10" s="241"/>
      <c r="DF10" s="241"/>
      <c r="DG10" s="241"/>
      <c r="DH10" s="241"/>
      <c r="DI10" s="241"/>
      <c r="DJ10" s="241"/>
      <c r="DK10" s="241"/>
      <c r="DL10" s="241"/>
      <c r="DM10" s="241"/>
      <c r="DN10" s="241"/>
      <c r="DO10" s="241"/>
      <c r="DP10" s="241"/>
      <c r="DQ10" s="241"/>
      <c r="DR10" s="241"/>
      <c r="DS10" s="241"/>
      <c r="DT10" s="241"/>
      <c r="DU10" s="241"/>
      <c r="DV10" s="241"/>
      <c r="DW10" s="241"/>
      <c r="DX10" s="241"/>
      <c r="DY10" s="241"/>
      <c r="DZ10" s="241"/>
      <c r="EA10" s="241"/>
      <c r="EB10" s="241"/>
      <c r="EC10" s="241"/>
      <c r="ED10" s="241"/>
      <c r="EE10" s="241"/>
      <c r="EF10" s="241"/>
      <c r="EG10" s="241"/>
      <c r="EH10" s="241"/>
      <c r="EI10" s="241"/>
      <c r="EJ10" s="241"/>
      <c r="EK10" s="241"/>
      <c r="EL10" s="241"/>
      <c r="EM10" s="241"/>
      <c r="EN10" s="241"/>
      <c r="EO10" s="241"/>
      <c r="EP10" s="241"/>
      <c r="EQ10" s="241"/>
      <c r="ER10" s="241"/>
      <c r="ES10" s="241"/>
      <c r="ET10" s="241"/>
      <c r="EU10" s="241"/>
      <c r="EV10" s="241"/>
      <c r="EW10" s="241"/>
      <c r="EX10" s="241"/>
      <c r="EY10" s="241"/>
      <c r="EZ10" s="241"/>
      <c r="FA10" s="241"/>
      <c r="FB10" s="241"/>
      <c r="FC10" s="241"/>
      <c r="FD10" s="241"/>
      <c r="FE10" s="241"/>
      <c r="FF10" s="241"/>
      <c r="FG10" s="241"/>
      <c r="FH10" s="241"/>
      <c r="FI10" s="241"/>
      <c r="FJ10" s="241"/>
      <c r="FK10" s="241"/>
      <c r="FL10" s="241"/>
      <c r="FM10" s="241"/>
      <c r="FN10" s="241"/>
      <c r="FO10" s="241"/>
      <c r="FP10" s="241"/>
      <c r="FQ10" s="241"/>
      <c r="FR10" s="241"/>
      <c r="FS10" s="241"/>
      <c r="FT10" s="241"/>
      <c r="FU10" s="241"/>
      <c r="FV10" s="241"/>
      <c r="FW10" s="241"/>
      <c r="FX10" s="241"/>
      <c r="FY10" s="241"/>
      <c r="FZ10" s="241"/>
      <c r="GA10" s="241"/>
      <c r="GB10" s="241"/>
      <c r="GC10" s="241"/>
      <c r="GD10" s="241"/>
      <c r="GE10" s="241"/>
      <c r="GF10" s="241"/>
      <c r="GG10" s="241"/>
      <c r="GH10" s="241"/>
      <c r="GI10" s="241"/>
      <c r="GJ10" s="241"/>
      <c r="GK10" s="241"/>
      <c r="GL10" s="241"/>
      <c r="GM10" s="241"/>
      <c r="GN10" s="241"/>
      <c r="GO10" s="241"/>
      <c r="GP10" s="241"/>
      <c r="GQ10" s="241"/>
      <c r="GR10" s="241"/>
      <c r="GS10" s="241"/>
      <c r="GT10" s="241"/>
      <c r="GU10" s="241"/>
      <c r="GV10" s="241"/>
      <c r="GW10" s="241"/>
      <c r="GX10" s="241"/>
      <c r="GY10" s="241"/>
      <c r="GZ10" s="241"/>
      <c r="HA10" s="241"/>
      <c r="HB10" s="241"/>
      <c r="HC10" s="241"/>
      <c r="HD10" s="241"/>
      <c r="HE10" s="241"/>
      <c r="HF10" s="241"/>
      <c r="HG10" s="241"/>
      <c r="HH10" s="241"/>
      <c r="HI10" s="241"/>
      <c r="HJ10" s="241"/>
      <c r="HK10" s="241"/>
      <c r="HL10" s="241"/>
      <c r="HM10" s="241"/>
      <c r="HN10" s="241"/>
      <c r="HO10" s="241"/>
      <c r="HP10" s="241"/>
      <c r="HQ10" s="241"/>
      <c r="HR10" s="241"/>
      <c r="HS10" s="241"/>
      <c r="HT10" s="241"/>
      <c r="HU10" s="241"/>
      <c r="HV10" s="241"/>
      <c r="HW10" s="241"/>
      <c r="HX10" s="241"/>
      <c r="HY10" s="241"/>
      <c r="HZ10" s="241"/>
      <c r="IA10" s="241"/>
      <c r="IB10" s="241"/>
      <c r="IC10" s="241"/>
      <c r="ID10" s="241"/>
      <c r="IE10" s="241"/>
      <c r="IF10" s="241"/>
      <c r="IG10" s="241"/>
      <c r="IH10" s="241"/>
      <c r="II10" s="241"/>
      <c r="IJ10" s="241"/>
      <c r="IK10" s="241"/>
      <c r="IL10" s="241"/>
      <c r="IM10" s="241"/>
      <c r="IN10" s="241"/>
      <c r="IO10" s="241"/>
      <c r="IP10" s="241"/>
      <c r="IQ10" s="241"/>
      <c r="IR10" s="241"/>
      <c r="IS10" s="241"/>
      <c r="IT10" s="241"/>
      <c r="IU10" s="241"/>
      <c r="IV10" s="241"/>
    </row>
    <row r="11" spans="1:256" ht="31.5" x14ac:dyDescent="0.25">
      <c r="A11" s="37">
        <v>6</v>
      </c>
      <c r="B11" s="369" t="s">
        <v>278</v>
      </c>
      <c r="C11" s="316" t="s">
        <v>276</v>
      </c>
      <c r="D11" s="316" t="s">
        <v>276</v>
      </c>
      <c r="E11" s="314">
        <v>0</v>
      </c>
      <c r="F11" s="314">
        <v>0</v>
      </c>
      <c r="G11" s="315">
        <v>9260</v>
      </c>
      <c r="H11" s="315">
        <v>9340</v>
      </c>
      <c r="I11" s="319">
        <v>0</v>
      </c>
      <c r="J11" s="319">
        <v>0</v>
      </c>
      <c r="K11" s="309"/>
      <c r="L11" s="309">
        <v>0</v>
      </c>
      <c r="M11" s="310">
        <f>E11+G11+I11+K11</f>
        <v>9260</v>
      </c>
      <c r="N11" s="313">
        <f>F11+H11+J11+L11</f>
        <v>9340</v>
      </c>
    </row>
    <row r="12" spans="1:256" ht="17.25" customHeight="1" x14ac:dyDescent="0.25">
      <c r="A12" s="37">
        <v>7</v>
      </c>
      <c r="B12" s="369" t="s">
        <v>279</v>
      </c>
      <c r="C12" s="314"/>
      <c r="D12" s="314"/>
      <c r="E12" s="314">
        <v>0</v>
      </c>
      <c r="F12" s="314">
        <v>0</v>
      </c>
      <c r="G12" s="315">
        <v>23202.05</v>
      </c>
      <c r="H12" s="315">
        <v>0</v>
      </c>
      <c r="I12" s="319">
        <v>0</v>
      </c>
      <c r="J12" s="319">
        <v>0</v>
      </c>
      <c r="K12" s="314">
        <v>462253.59</v>
      </c>
      <c r="L12" s="314">
        <f>276961.33</f>
        <v>276961.33</v>
      </c>
      <c r="M12" s="310">
        <f>C12+E12+G12+I12+K12</f>
        <v>485455.64</v>
      </c>
      <c r="N12" s="313">
        <f>D12+F12+H12+J12+L12</f>
        <v>276961.33</v>
      </c>
    </row>
    <row r="13" spans="1:256" ht="18.75" x14ac:dyDescent="0.25">
      <c r="A13" s="37">
        <v>8</v>
      </c>
      <c r="B13" s="370" t="s">
        <v>80</v>
      </c>
      <c r="C13" s="316" t="s">
        <v>276</v>
      </c>
      <c r="D13" s="316" t="s">
        <v>276</v>
      </c>
      <c r="E13" s="316" t="s">
        <v>276</v>
      </c>
      <c r="F13" s="316" t="s">
        <v>276</v>
      </c>
      <c r="G13" s="315">
        <v>2595624</v>
      </c>
      <c r="H13" s="800">
        <v>2163765</v>
      </c>
      <c r="I13" s="319">
        <v>61180.49</v>
      </c>
      <c r="J13" s="319">
        <v>32994.589999999997</v>
      </c>
      <c r="K13" s="320" t="s">
        <v>276</v>
      </c>
      <c r="L13" s="320" t="s">
        <v>276</v>
      </c>
      <c r="M13" s="310">
        <f>G13</f>
        <v>2595624</v>
      </c>
      <c r="N13" s="313">
        <f>H13</f>
        <v>2163765</v>
      </c>
    </row>
    <row r="14" spans="1:256" ht="19.5" customHeight="1" x14ac:dyDescent="0.25">
      <c r="A14" s="37">
        <v>9</v>
      </c>
      <c r="B14" s="369" t="s">
        <v>24</v>
      </c>
      <c r="C14" s="316" t="s">
        <v>276</v>
      </c>
      <c r="D14" s="316" t="s">
        <v>276</v>
      </c>
      <c r="E14" s="316" t="s">
        <v>276</v>
      </c>
      <c r="F14" s="316" t="s">
        <v>276</v>
      </c>
      <c r="G14" s="315">
        <v>133469.16</v>
      </c>
      <c r="H14" s="315">
        <v>188025.64</v>
      </c>
      <c r="I14" s="321" t="s">
        <v>276</v>
      </c>
      <c r="J14" s="321" t="s">
        <v>276</v>
      </c>
      <c r="K14" s="320" t="s">
        <v>276</v>
      </c>
      <c r="L14" s="320" t="s">
        <v>276</v>
      </c>
      <c r="M14" s="310">
        <f>G14</f>
        <v>133469.16</v>
      </c>
      <c r="N14" s="313">
        <f>H14</f>
        <v>188025.64</v>
      </c>
    </row>
    <row r="15" spans="1:256" ht="18.75" x14ac:dyDescent="0.25">
      <c r="A15" s="37">
        <v>10</v>
      </c>
      <c r="B15" s="369" t="s">
        <v>81</v>
      </c>
      <c r="C15" s="314">
        <v>12361.13</v>
      </c>
      <c r="D15" s="314">
        <f>94.64+25000</f>
        <v>25094.639999999999</v>
      </c>
      <c r="E15" s="314">
        <v>0</v>
      </c>
      <c r="F15" s="314">
        <v>6057</v>
      </c>
      <c r="G15" s="315">
        <v>0</v>
      </c>
      <c r="H15" s="315">
        <v>0</v>
      </c>
      <c r="I15" s="319">
        <v>0</v>
      </c>
      <c r="J15" s="319">
        <v>0</v>
      </c>
      <c r="K15" s="314">
        <v>3.98</v>
      </c>
      <c r="L15" s="314">
        <v>2.69</v>
      </c>
      <c r="M15" s="310">
        <f>C15+E15+G15+I15+K15</f>
        <v>12365.109999999999</v>
      </c>
      <c r="N15" s="313">
        <f>D15+F15+H15+J15+L15</f>
        <v>31154.329999999998</v>
      </c>
    </row>
    <row r="16" spans="1:256" ht="31.5" x14ac:dyDescent="0.25">
      <c r="A16" s="37">
        <v>11</v>
      </c>
      <c r="B16" s="367" t="s">
        <v>171</v>
      </c>
      <c r="C16" s="309">
        <v>198913.9</v>
      </c>
      <c r="D16" s="309">
        <v>504882.5</v>
      </c>
      <c r="E16" s="309">
        <v>914782.68</v>
      </c>
      <c r="F16" s="309">
        <v>2483188.25</v>
      </c>
      <c r="G16" s="315">
        <v>2798180.6</v>
      </c>
      <c r="H16" s="800">
        <v>2409750</v>
      </c>
      <c r="I16" s="309">
        <v>34990.480000000003</v>
      </c>
      <c r="J16" s="309">
        <v>28632.639999999999</v>
      </c>
      <c r="K16" s="309">
        <v>454045.9</v>
      </c>
      <c r="L16" s="309">
        <f>274442.4</f>
        <v>274442.40000000002</v>
      </c>
      <c r="M16" s="310">
        <f t="shared" ref="M16:N18" si="2">C16+E16+G16+I16+K16</f>
        <v>4400913.5600000005</v>
      </c>
      <c r="N16" s="313">
        <f t="shared" si="2"/>
        <v>5700895.79</v>
      </c>
    </row>
    <row r="17" spans="1:20" ht="31.5" x14ac:dyDescent="0.25">
      <c r="A17" s="37">
        <v>12</v>
      </c>
      <c r="B17" s="367" t="s">
        <v>25</v>
      </c>
      <c r="C17" s="310">
        <f t="shared" ref="C17:L17" si="3">C6+C7-C16</f>
        <v>1091719.9800000002</v>
      </c>
      <c r="D17" s="310">
        <f t="shared" si="3"/>
        <v>905455.85000000009</v>
      </c>
      <c r="E17" s="310">
        <f t="shared" si="3"/>
        <v>22454385.940000001</v>
      </c>
      <c r="F17" s="310">
        <f t="shared" si="3"/>
        <v>21827533.810000002</v>
      </c>
      <c r="G17" s="312">
        <f t="shared" si="3"/>
        <v>1127742.6999999997</v>
      </c>
      <c r="H17" s="312">
        <f t="shared" si="3"/>
        <v>1079123.3399999999</v>
      </c>
      <c r="I17" s="310">
        <f t="shared" si="3"/>
        <v>25748.839999999989</v>
      </c>
      <c r="J17" s="310">
        <f t="shared" si="3"/>
        <v>30110.789999999986</v>
      </c>
      <c r="K17" s="310">
        <f t="shared" si="3"/>
        <v>840208.66</v>
      </c>
      <c r="L17" s="310">
        <f t="shared" si="3"/>
        <v>842730.28000000014</v>
      </c>
      <c r="M17" s="310">
        <f t="shared" si="2"/>
        <v>25539806.120000001</v>
      </c>
      <c r="N17" s="313">
        <f t="shared" si="2"/>
        <v>24684954.070000004</v>
      </c>
      <c r="P17" s="733"/>
    </row>
    <row r="18" spans="1:20" ht="48.75" customHeight="1" thickBot="1" x14ac:dyDescent="0.3">
      <c r="A18" s="242">
        <v>13</v>
      </c>
      <c r="B18" s="371" t="s">
        <v>800</v>
      </c>
      <c r="C18" s="322">
        <v>0</v>
      </c>
      <c r="D18" s="322">
        <v>0</v>
      </c>
      <c r="E18" s="322">
        <v>3065048</v>
      </c>
      <c r="F18" s="322">
        <f>'T16 - Štruktúra hotovosti'!C13</f>
        <v>1400957</v>
      </c>
      <c r="G18" s="323">
        <v>52480</v>
      </c>
      <c r="H18" s="323">
        <f>'T16 - Štruktúra hotovosti'!C14</f>
        <v>459060</v>
      </c>
      <c r="I18" s="322">
        <v>0</v>
      </c>
      <c r="J18" s="322">
        <v>0</v>
      </c>
      <c r="K18" s="322">
        <v>193610</v>
      </c>
      <c r="L18" s="322">
        <f>'T16 - Štruktúra hotovosti'!C17</f>
        <v>181639</v>
      </c>
      <c r="M18" s="324">
        <f t="shared" si="2"/>
        <v>3311138</v>
      </c>
      <c r="N18" s="325">
        <f t="shared" si="2"/>
        <v>2041656</v>
      </c>
    </row>
    <row r="19" spans="1:20" x14ac:dyDescent="0.25">
      <c r="F19" s="489"/>
      <c r="H19" s="489"/>
      <c r="I19" s="244"/>
      <c r="J19" s="244"/>
      <c r="P19" s="733"/>
    </row>
    <row r="20" spans="1:20" ht="41.25" customHeight="1" x14ac:dyDescent="0.25">
      <c r="A20" s="244" t="s">
        <v>82</v>
      </c>
      <c r="B20" s="244"/>
      <c r="C20" s="244"/>
      <c r="D20" s="733"/>
      <c r="E20" s="734"/>
      <c r="F20" s="244"/>
      <c r="G20" s="590"/>
      <c r="H20" s="802"/>
    </row>
    <row r="21" spans="1:20" x14ac:dyDescent="0.25">
      <c r="A21" s="244" t="s">
        <v>83</v>
      </c>
      <c r="B21" s="244"/>
      <c r="C21" s="244"/>
      <c r="D21" s="244"/>
      <c r="E21" s="244"/>
      <c r="F21" s="244"/>
      <c r="G21" s="244"/>
      <c r="H21" s="734"/>
      <c r="O21" s="591"/>
      <c r="P21" s="591"/>
      <c r="Q21" s="591"/>
      <c r="R21" s="591"/>
      <c r="S21" s="591"/>
      <c r="T21" s="591"/>
    </row>
    <row r="22" spans="1:20" ht="33" customHeight="1" x14ac:dyDescent="0.25">
      <c r="A22" s="1068" t="s">
        <v>84</v>
      </c>
      <c r="B22" s="1068"/>
      <c r="C22" s="1068"/>
      <c r="D22" s="244"/>
      <c r="E22" s="244"/>
      <c r="F22" s="244"/>
      <c r="G22" s="244"/>
      <c r="H22" s="801"/>
    </row>
    <row r="24" spans="1:20" x14ac:dyDescent="0.25">
      <c r="A24" s="238" t="s">
        <v>1319</v>
      </c>
    </row>
    <row r="25" spans="1:20" ht="51.75" customHeight="1" x14ac:dyDescent="0.25">
      <c r="B25" s="1080" t="s">
        <v>1320</v>
      </c>
      <c r="C25" s="1080"/>
      <c r="D25" s="1080"/>
      <c r="E25" s="1080"/>
      <c r="F25" s="1080"/>
      <c r="G25" s="1080"/>
    </row>
    <row r="26" spans="1:20" x14ac:dyDescent="0.25">
      <c r="B26" s="1065" t="s">
        <v>1318</v>
      </c>
      <c r="C26" s="1065"/>
      <c r="D26" s="1065"/>
      <c r="E26" s="1065"/>
      <c r="F26" s="1065"/>
      <c r="G26" s="1065"/>
    </row>
    <row r="27" spans="1:20" x14ac:dyDescent="0.25">
      <c r="B27" s="238"/>
    </row>
  </sheetData>
  <mergeCells count="13">
    <mergeCell ref="B26:G26"/>
    <mergeCell ref="M3:N3"/>
    <mergeCell ref="A22:C22"/>
    <mergeCell ref="A1:N1"/>
    <mergeCell ref="A2:N2"/>
    <mergeCell ref="A3:A4"/>
    <mergeCell ref="B3:B4"/>
    <mergeCell ref="C3:D3"/>
    <mergeCell ref="E3:F3"/>
    <mergeCell ref="G3:H3"/>
    <mergeCell ref="I3:J3"/>
    <mergeCell ref="K3:L3"/>
    <mergeCell ref="B25:G25"/>
  </mergeCells>
  <pageMargins left="0.43307086614173229" right="0.27559055118110237" top="0.74803149606299213" bottom="0.74803149606299213" header="0.31496062992125984" footer="0.31496062992125984"/>
  <pageSetup paperSize="9" scale="7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tabColor rgb="FF0000FF"/>
  </sheetPr>
  <dimension ref="A1:H28"/>
  <sheetViews>
    <sheetView view="pageBreakPreview" zoomScale="60" zoomScaleNormal="100" workbookViewId="0">
      <selection activeCell="F22" sqref="F22"/>
    </sheetView>
  </sheetViews>
  <sheetFormatPr defaultColWidth="9.140625" defaultRowHeight="15.75" x14ac:dyDescent="0.2"/>
  <cols>
    <col min="1" max="1" width="10.5703125" style="11" customWidth="1"/>
    <col min="2" max="2" width="43.140625" style="63" customWidth="1"/>
    <col min="3" max="3" width="28.42578125" style="10" customWidth="1"/>
    <col min="4" max="4" width="46.5703125" style="10" customWidth="1"/>
    <col min="5" max="5" width="13.140625" style="10" bestFit="1" customWidth="1"/>
    <col min="6" max="16384" width="9.140625" style="10"/>
  </cols>
  <sheetData>
    <row r="1" spans="1:8" ht="50.1" customHeight="1" thickBot="1" x14ac:dyDescent="0.25">
      <c r="A1" s="892" t="s">
        <v>1212</v>
      </c>
      <c r="B1" s="893"/>
      <c r="C1" s="893"/>
      <c r="D1" s="894"/>
    </row>
    <row r="2" spans="1:8" ht="35.1" customHeight="1" x14ac:dyDescent="0.2">
      <c r="A2" s="889" t="s">
        <v>1314</v>
      </c>
      <c r="B2" s="890"/>
      <c r="C2" s="890"/>
      <c r="D2" s="891"/>
    </row>
    <row r="3" spans="1:8" ht="31.5" x14ac:dyDescent="0.2">
      <c r="A3" s="99" t="s">
        <v>174</v>
      </c>
      <c r="B3" s="87" t="s">
        <v>258</v>
      </c>
      <c r="C3" s="87" t="s">
        <v>1213</v>
      </c>
      <c r="D3" s="30" t="s">
        <v>995</v>
      </c>
    </row>
    <row r="4" spans="1:8" s="12" customFormat="1" ht="18" customHeight="1" x14ac:dyDescent="0.2">
      <c r="A4" s="95"/>
      <c r="B4" s="98" t="s">
        <v>248</v>
      </c>
      <c r="C4" s="78" t="s">
        <v>249</v>
      </c>
      <c r="D4" s="79" t="s">
        <v>250</v>
      </c>
      <c r="F4" s="10"/>
      <c r="G4" s="10"/>
      <c r="H4" s="10"/>
    </row>
    <row r="5" spans="1:8" s="12" customFormat="1" ht="31.5" x14ac:dyDescent="0.2">
      <c r="A5" s="95">
        <v>1</v>
      </c>
      <c r="B5" s="61" t="s">
        <v>990</v>
      </c>
      <c r="C5" s="55">
        <f>C6+C7+C11+C12+C13+C14+C15+C16+C17+C18+C19+C20+C21</f>
        <v>54526367</v>
      </c>
      <c r="D5" s="60"/>
      <c r="F5" s="10"/>
      <c r="G5" s="10"/>
      <c r="H5" s="10"/>
    </row>
    <row r="6" spans="1:8" ht="187.5" customHeight="1" x14ac:dyDescent="0.2">
      <c r="A6" s="95">
        <v>2</v>
      </c>
      <c r="B6" s="514" t="s">
        <v>981</v>
      </c>
      <c r="C6" s="132">
        <v>19896158</v>
      </c>
      <c r="D6" s="792" t="s">
        <v>1300</v>
      </c>
    </row>
    <row r="7" spans="1:8" ht="31.5" x14ac:dyDescent="0.2">
      <c r="A7" s="95">
        <v>3</v>
      </c>
      <c r="B7" s="116" t="s">
        <v>989</v>
      </c>
      <c r="C7" s="55">
        <f>C8+C9+C10</f>
        <v>21395355</v>
      </c>
      <c r="D7" s="128"/>
      <c r="E7" s="735"/>
    </row>
    <row r="8" spans="1:8" ht="63" x14ac:dyDescent="0.2">
      <c r="A8" s="95">
        <v>4</v>
      </c>
      <c r="B8" s="516" t="s">
        <v>973</v>
      </c>
      <c r="C8" s="132">
        <v>2291580</v>
      </c>
      <c r="D8" s="111" t="s">
        <v>1303</v>
      </c>
    </row>
    <row r="9" spans="1:8" ht="31.5" x14ac:dyDescent="0.2">
      <c r="A9" s="95">
        <v>5</v>
      </c>
      <c r="B9" s="516" t="s">
        <v>974</v>
      </c>
      <c r="C9" s="132">
        <v>447948</v>
      </c>
      <c r="D9" s="111" t="s">
        <v>1302</v>
      </c>
    </row>
    <row r="10" spans="1:8" ht="409.5" x14ac:dyDescent="0.2">
      <c r="A10" s="95">
        <v>6</v>
      </c>
      <c r="B10" s="516" t="s">
        <v>975</v>
      </c>
      <c r="C10" s="132">
        <v>18655827</v>
      </c>
      <c r="D10" s="111" t="s">
        <v>1301</v>
      </c>
    </row>
    <row r="11" spans="1:8" x14ac:dyDescent="0.2">
      <c r="A11" s="95">
        <v>7</v>
      </c>
      <c r="B11" s="116" t="s">
        <v>982</v>
      </c>
      <c r="C11" s="132">
        <v>1899</v>
      </c>
      <c r="D11" s="111" t="s">
        <v>1304</v>
      </c>
    </row>
    <row r="12" spans="1:8" x14ac:dyDescent="0.2">
      <c r="A12" s="95">
        <v>8</v>
      </c>
      <c r="B12" s="515" t="s">
        <v>976</v>
      </c>
      <c r="C12" s="132">
        <v>0</v>
      </c>
      <c r="D12" s="111" t="s">
        <v>1306</v>
      </c>
    </row>
    <row r="13" spans="1:8" ht="78.75" x14ac:dyDescent="0.2">
      <c r="A13" s="95">
        <v>9</v>
      </c>
      <c r="B13" s="515" t="s">
        <v>977</v>
      </c>
      <c r="C13" s="132">
        <v>1400957</v>
      </c>
      <c r="D13" s="111" t="s">
        <v>1305</v>
      </c>
    </row>
    <row r="14" spans="1:8" ht="63" x14ac:dyDescent="0.2">
      <c r="A14" s="95">
        <v>10</v>
      </c>
      <c r="B14" s="515" t="s">
        <v>978</v>
      </c>
      <c r="C14" s="132">
        <v>459060</v>
      </c>
      <c r="D14" s="111" t="s">
        <v>1307</v>
      </c>
    </row>
    <row r="15" spans="1:8" ht="31.5" x14ac:dyDescent="0.2">
      <c r="A15" s="95">
        <v>11</v>
      </c>
      <c r="B15" s="515" t="s">
        <v>979</v>
      </c>
      <c r="C15" s="132">
        <v>0</v>
      </c>
      <c r="D15" s="128"/>
    </row>
    <row r="16" spans="1:8" x14ac:dyDescent="0.2">
      <c r="A16" s="95">
        <v>12</v>
      </c>
      <c r="B16" s="515" t="s">
        <v>980</v>
      </c>
      <c r="C16" s="132">
        <v>0</v>
      </c>
      <c r="D16" s="128"/>
    </row>
    <row r="17" spans="1:6" ht="197.25" customHeight="1" x14ac:dyDescent="0.2">
      <c r="A17" s="95">
        <v>13</v>
      </c>
      <c r="B17" s="515" t="s">
        <v>983</v>
      </c>
      <c r="C17" s="132">
        <v>181639</v>
      </c>
      <c r="D17" s="111" t="s">
        <v>1309</v>
      </c>
    </row>
    <row r="18" spans="1:6" ht="236.25" x14ac:dyDescent="0.2">
      <c r="A18" s="95">
        <v>14</v>
      </c>
      <c r="B18" s="116" t="s">
        <v>984</v>
      </c>
      <c r="C18" s="132">
        <v>4341973</v>
      </c>
      <c r="D18" s="111" t="s">
        <v>1308</v>
      </c>
    </row>
    <row r="19" spans="1:6" x14ac:dyDescent="0.2">
      <c r="A19" s="95">
        <v>15</v>
      </c>
      <c r="B19" s="414" t="s">
        <v>985</v>
      </c>
      <c r="C19" s="132"/>
      <c r="D19" s="111"/>
    </row>
    <row r="20" spans="1:6" ht="110.25" x14ac:dyDescent="0.2">
      <c r="A20" s="95">
        <v>16</v>
      </c>
      <c r="B20" s="116" t="s">
        <v>986</v>
      </c>
      <c r="C20" s="132">
        <v>356117</v>
      </c>
      <c r="D20" s="111" t="s">
        <v>1310</v>
      </c>
    </row>
    <row r="21" spans="1:6" ht="409.5" customHeight="1" x14ac:dyDescent="0.2">
      <c r="A21" s="95">
        <v>17</v>
      </c>
      <c r="B21" s="116" t="s">
        <v>988</v>
      </c>
      <c r="C21" s="152">
        <v>6493209</v>
      </c>
      <c r="D21" s="129" t="s">
        <v>1311</v>
      </c>
    </row>
    <row r="22" spans="1:6" ht="78.75" x14ac:dyDescent="0.2">
      <c r="A22" s="513">
        <v>18</v>
      </c>
      <c r="B22" s="517" t="s">
        <v>987</v>
      </c>
      <c r="C22" s="152">
        <v>2500</v>
      </c>
      <c r="D22" s="129" t="s">
        <v>1312</v>
      </c>
    </row>
    <row r="23" spans="1:6" x14ac:dyDescent="0.2">
      <c r="A23" s="513">
        <v>19</v>
      </c>
      <c r="B23" s="100" t="s">
        <v>674</v>
      </c>
      <c r="C23" s="152">
        <v>495</v>
      </c>
      <c r="D23" s="129" t="s">
        <v>1313</v>
      </c>
    </row>
    <row r="24" spans="1:6" ht="32.25" thickBot="1" x14ac:dyDescent="0.25">
      <c r="A24" s="96">
        <v>20</v>
      </c>
      <c r="B24" s="70" t="s">
        <v>991</v>
      </c>
      <c r="C24" s="413">
        <f>+C5+C22+C23</f>
        <v>54529362</v>
      </c>
      <c r="D24" s="68"/>
      <c r="F24" s="791"/>
    </row>
    <row r="25" spans="1:6" x14ac:dyDescent="0.2">
      <c r="C25" s="735"/>
    </row>
    <row r="26" spans="1:6" x14ac:dyDescent="0.2">
      <c r="C26" s="813"/>
    </row>
    <row r="28" spans="1:6" x14ac:dyDescent="0.2">
      <c r="C28" s="814"/>
    </row>
  </sheetData>
  <mergeCells count="2">
    <mergeCell ref="A1:D1"/>
    <mergeCell ref="A2:D2"/>
  </mergeCells>
  <phoneticPr fontId="0" type="noConversion"/>
  <printOptions gridLines="1"/>
  <pageMargins left="0.74803149606299213" right="0.74803149606299213" top="0.98425196850393704" bottom="0.78740157480314965" header="0.51181102362204722" footer="0.51181102362204722"/>
  <pageSetup paperSize="9" scale="65" fitToHeight="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H37"/>
  <sheetViews>
    <sheetView tabSelected="1" zoomScale="90" zoomScaleNormal="90" workbookViewId="0">
      <pane xSplit="2" ySplit="5" topLeftCell="C28" activePane="bottomRight" state="frozen"/>
      <selection pane="topRight" activeCell="C1" sqref="C1"/>
      <selection pane="bottomLeft" activeCell="A6" sqref="A6"/>
      <selection pane="bottomRight" activeCell="K21" sqref="K21"/>
    </sheetView>
  </sheetViews>
  <sheetFormatPr defaultColWidth="9.140625" defaultRowHeight="15.75" x14ac:dyDescent="0.2"/>
  <cols>
    <col min="1" max="1" width="7.7109375" style="17" customWidth="1"/>
    <col min="2" max="2" width="47.5703125" style="18" customWidth="1"/>
    <col min="3" max="3" width="17.85546875" style="19" customWidth="1"/>
    <col min="4" max="4" width="16.85546875" style="19" customWidth="1"/>
    <col min="5" max="5" width="17.140625" style="19" customWidth="1"/>
    <col min="6" max="6" width="18.140625" style="19" customWidth="1"/>
    <col min="7" max="7" width="17.42578125" style="19" customWidth="1"/>
    <col min="8" max="8" width="17" style="19" customWidth="1"/>
    <col min="9" max="16384" width="9.140625" style="19"/>
  </cols>
  <sheetData>
    <row r="1" spans="1:8" s="23" customFormat="1" ht="69" customHeight="1" thickBot="1" x14ac:dyDescent="0.25">
      <c r="A1" s="1081" t="s">
        <v>1214</v>
      </c>
      <c r="B1" s="1082"/>
      <c r="C1" s="1082"/>
      <c r="D1" s="1082"/>
      <c r="E1" s="1082"/>
      <c r="F1" s="1082"/>
      <c r="G1" s="1082"/>
      <c r="H1" s="1083"/>
    </row>
    <row r="2" spans="1:8" s="23" customFormat="1" ht="35.1" customHeight="1" x14ac:dyDescent="0.2">
      <c r="A2" s="979" t="s">
        <v>1315</v>
      </c>
      <c r="B2" s="1084"/>
      <c r="C2" s="1084"/>
      <c r="D2" s="1084"/>
      <c r="E2" s="1084"/>
      <c r="F2" s="1084"/>
      <c r="G2" s="1084"/>
      <c r="H2" s="1085"/>
    </row>
    <row r="3" spans="1:8" ht="27" customHeight="1" x14ac:dyDescent="0.2">
      <c r="A3" s="984" t="s">
        <v>174</v>
      </c>
      <c r="B3" s="1087" t="s">
        <v>290</v>
      </c>
      <c r="C3" s="1089" t="s">
        <v>266</v>
      </c>
      <c r="D3" s="1089"/>
      <c r="E3" s="1089" t="s">
        <v>267</v>
      </c>
      <c r="F3" s="1089"/>
      <c r="G3" s="1090" t="s">
        <v>196</v>
      </c>
      <c r="H3" s="1091"/>
    </row>
    <row r="4" spans="1:8" ht="33" customHeight="1" x14ac:dyDescent="0.2">
      <c r="A4" s="1086"/>
      <c r="B4" s="1088"/>
      <c r="C4" s="834" t="s">
        <v>66</v>
      </c>
      <c r="D4" s="834" t="s">
        <v>164</v>
      </c>
      <c r="E4" s="834" t="s">
        <v>66</v>
      </c>
      <c r="F4" s="834" t="s">
        <v>164</v>
      </c>
      <c r="G4" s="834" t="s">
        <v>66</v>
      </c>
      <c r="H4" s="835" t="s">
        <v>164</v>
      </c>
    </row>
    <row r="5" spans="1:8" ht="21.6" customHeight="1" x14ac:dyDescent="0.2">
      <c r="A5" s="836"/>
      <c r="B5" s="837"/>
      <c r="C5" s="838" t="s">
        <v>248</v>
      </c>
      <c r="D5" s="838" t="s">
        <v>249</v>
      </c>
      <c r="E5" s="838" t="s">
        <v>250</v>
      </c>
      <c r="F5" s="838" t="s">
        <v>257</v>
      </c>
      <c r="G5" s="838" t="s">
        <v>32</v>
      </c>
      <c r="H5" s="839" t="s">
        <v>33</v>
      </c>
    </row>
    <row r="6" spans="1:8" ht="18" customHeight="1" x14ac:dyDescent="0.2">
      <c r="A6" s="840">
        <v>1</v>
      </c>
      <c r="B6" s="841" t="s">
        <v>946</v>
      </c>
      <c r="C6" s="842">
        <v>0</v>
      </c>
      <c r="D6" s="842">
        <v>0</v>
      </c>
      <c r="E6" s="842">
        <v>0</v>
      </c>
      <c r="F6" s="842">
        <v>0</v>
      </c>
      <c r="G6" s="842">
        <v>0</v>
      </c>
      <c r="H6" s="843">
        <v>0</v>
      </c>
    </row>
    <row r="7" spans="1:8" ht="18" customHeight="1" x14ac:dyDescent="0.2">
      <c r="A7" s="840">
        <v>2</v>
      </c>
      <c r="B7" s="844" t="s">
        <v>998</v>
      </c>
      <c r="C7" s="845">
        <v>0</v>
      </c>
      <c r="D7" s="846" t="s">
        <v>732</v>
      </c>
      <c r="E7" s="845">
        <v>0</v>
      </c>
      <c r="F7" s="846" t="s">
        <v>732</v>
      </c>
      <c r="G7" s="847">
        <v>0</v>
      </c>
      <c r="H7" s="848" t="s">
        <v>732</v>
      </c>
    </row>
    <row r="8" spans="1:8" ht="18" customHeight="1" x14ac:dyDescent="0.2">
      <c r="A8" s="840">
        <v>3</v>
      </c>
      <c r="B8" s="844" t="s">
        <v>999</v>
      </c>
      <c r="C8" s="846" t="s">
        <v>732</v>
      </c>
      <c r="D8" s="845">
        <v>0</v>
      </c>
      <c r="E8" s="846" t="s">
        <v>732</v>
      </c>
      <c r="F8" s="845">
        <v>0</v>
      </c>
      <c r="G8" s="849" t="s">
        <v>732</v>
      </c>
      <c r="H8" s="850">
        <v>0</v>
      </c>
    </row>
    <row r="9" spans="1:8" ht="18" customHeight="1" x14ac:dyDescent="0.2">
      <c r="A9" s="840">
        <v>4</v>
      </c>
      <c r="B9" s="841" t="s">
        <v>947</v>
      </c>
      <c r="C9" s="842">
        <v>0</v>
      </c>
      <c r="D9" s="842">
        <v>0</v>
      </c>
      <c r="E9" s="842">
        <v>0</v>
      </c>
      <c r="F9" s="842">
        <v>0</v>
      </c>
      <c r="G9" s="842">
        <v>0</v>
      </c>
      <c r="H9" s="843">
        <v>0</v>
      </c>
    </row>
    <row r="10" spans="1:8" ht="18" customHeight="1" x14ac:dyDescent="0.2">
      <c r="A10" s="840">
        <v>5</v>
      </c>
      <c r="B10" s="844" t="s">
        <v>1000</v>
      </c>
      <c r="C10" s="845">
        <v>0</v>
      </c>
      <c r="D10" s="846" t="s">
        <v>732</v>
      </c>
      <c r="E10" s="845">
        <v>0</v>
      </c>
      <c r="F10" s="846" t="s">
        <v>732</v>
      </c>
      <c r="G10" s="847">
        <v>0</v>
      </c>
      <c r="H10" s="848" t="s">
        <v>732</v>
      </c>
    </row>
    <row r="11" spans="1:8" ht="18" customHeight="1" x14ac:dyDescent="0.2">
      <c r="A11" s="840">
        <v>6</v>
      </c>
      <c r="B11" s="844" t="s">
        <v>1001</v>
      </c>
      <c r="C11" s="846" t="s">
        <v>732</v>
      </c>
      <c r="D11" s="845">
        <v>0</v>
      </c>
      <c r="E11" s="846" t="s">
        <v>732</v>
      </c>
      <c r="F11" s="845">
        <v>0</v>
      </c>
      <c r="G11" s="849" t="s">
        <v>732</v>
      </c>
      <c r="H11" s="850">
        <v>0</v>
      </c>
    </row>
    <row r="12" spans="1:8" ht="18" customHeight="1" x14ac:dyDescent="0.2">
      <c r="A12" s="840">
        <v>7</v>
      </c>
      <c r="B12" s="841" t="s">
        <v>903</v>
      </c>
      <c r="C12" s="842">
        <v>6470686.9400000004</v>
      </c>
      <c r="D12" s="842">
        <v>1494461.99</v>
      </c>
      <c r="E12" s="842">
        <v>7109833.25</v>
      </c>
      <c r="F12" s="842">
        <v>6396477</v>
      </c>
      <c r="G12" s="842">
        <v>13580520.190000001</v>
      </c>
      <c r="H12" s="843">
        <v>7890938.9900000002</v>
      </c>
    </row>
    <row r="13" spans="1:8" ht="18" customHeight="1" x14ac:dyDescent="0.2">
      <c r="A13" s="840">
        <v>8</v>
      </c>
      <c r="B13" s="844" t="s">
        <v>905</v>
      </c>
      <c r="C13" s="854">
        <v>6470686.9400000004</v>
      </c>
      <c r="D13" s="846" t="s">
        <v>732</v>
      </c>
      <c r="E13" s="854">
        <v>7109833.25</v>
      </c>
      <c r="F13" s="846" t="s">
        <v>732</v>
      </c>
      <c r="G13" s="847">
        <v>13580520.190000001</v>
      </c>
      <c r="H13" s="848" t="s">
        <v>732</v>
      </c>
    </row>
    <row r="14" spans="1:8" ht="18" customHeight="1" x14ac:dyDescent="0.2">
      <c r="A14" s="840">
        <v>9</v>
      </c>
      <c r="B14" s="844" t="s">
        <v>906</v>
      </c>
      <c r="C14" s="846" t="s">
        <v>732</v>
      </c>
      <c r="D14" s="854">
        <v>1494461.99</v>
      </c>
      <c r="E14" s="846" t="s">
        <v>732</v>
      </c>
      <c r="F14" s="854">
        <v>6396477</v>
      </c>
      <c r="G14" s="849" t="s">
        <v>732</v>
      </c>
      <c r="H14" s="850">
        <v>7890938.9900000002</v>
      </c>
    </row>
    <row r="15" spans="1:8" ht="18" customHeight="1" x14ac:dyDescent="0.2">
      <c r="A15" s="840">
        <v>10</v>
      </c>
      <c r="B15" s="851" t="s">
        <v>904</v>
      </c>
      <c r="C15" s="842">
        <v>0</v>
      </c>
      <c r="D15" s="842">
        <v>0</v>
      </c>
      <c r="E15" s="842">
        <v>0</v>
      </c>
      <c r="F15" s="842">
        <v>0</v>
      </c>
      <c r="G15" s="842">
        <v>0</v>
      </c>
      <c r="H15" s="843">
        <v>0</v>
      </c>
    </row>
    <row r="16" spans="1:8" ht="18" customHeight="1" x14ac:dyDescent="0.2">
      <c r="A16" s="840">
        <v>11</v>
      </c>
      <c r="B16" s="852" t="s">
        <v>1002</v>
      </c>
      <c r="C16" s="846">
        <v>0</v>
      </c>
      <c r="D16" s="846" t="s">
        <v>732</v>
      </c>
      <c r="E16" s="846">
        <v>0</v>
      </c>
      <c r="F16" s="846" t="s">
        <v>732</v>
      </c>
      <c r="G16" s="847">
        <v>0</v>
      </c>
      <c r="H16" s="848" t="s">
        <v>732</v>
      </c>
    </row>
    <row r="17" spans="1:8" ht="18" customHeight="1" x14ac:dyDescent="0.2">
      <c r="A17" s="840">
        <v>12</v>
      </c>
      <c r="B17" s="852" t="s">
        <v>1003</v>
      </c>
      <c r="C17" s="846" t="s">
        <v>732</v>
      </c>
      <c r="D17" s="845">
        <v>0</v>
      </c>
      <c r="E17" s="846" t="s">
        <v>732</v>
      </c>
      <c r="F17" s="845">
        <v>0</v>
      </c>
      <c r="G17" s="849" t="s">
        <v>732</v>
      </c>
      <c r="H17" s="850">
        <v>0</v>
      </c>
    </row>
    <row r="18" spans="1:8" ht="44.25" customHeight="1" x14ac:dyDescent="0.2">
      <c r="A18" s="840">
        <v>13</v>
      </c>
      <c r="B18" s="841" t="s">
        <v>1015</v>
      </c>
      <c r="C18" s="842">
        <v>6470686.9400000004</v>
      </c>
      <c r="D18" s="842">
        <v>1494461.99</v>
      </c>
      <c r="E18" s="842">
        <v>7109833.25</v>
      </c>
      <c r="F18" s="842">
        <v>6396477</v>
      </c>
      <c r="G18" s="842">
        <v>13580520.190000001</v>
      </c>
      <c r="H18" s="843">
        <v>7890938.9900000002</v>
      </c>
    </row>
    <row r="19" spans="1:8" ht="45" customHeight="1" x14ac:dyDescent="0.2">
      <c r="A19" s="840">
        <v>14</v>
      </c>
      <c r="B19" s="841" t="s">
        <v>1014</v>
      </c>
      <c r="C19" s="842">
        <v>91194.31</v>
      </c>
      <c r="D19" s="842">
        <v>6933.66</v>
      </c>
      <c r="E19" s="842">
        <v>0</v>
      </c>
      <c r="F19" s="842">
        <v>0</v>
      </c>
      <c r="G19" s="842">
        <v>91194.31</v>
      </c>
      <c r="H19" s="843">
        <v>6933.66</v>
      </c>
    </row>
    <row r="20" spans="1:8" ht="18" customHeight="1" x14ac:dyDescent="0.2">
      <c r="A20" s="840">
        <v>15</v>
      </c>
      <c r="B20" s="851" t="s">
        <v>997</v>
      </c>
      <c r="C20" s="842">
        <v>0</v>
      </c>
      <c r="D20" s="842">
        <v>0</v>
      </c>
      <c r="E20" s="842">
        <v>0</v>
      </c>
      <c r="F20" s="842">
        <v>0</v>
      </c>
      <c r="G20" s="842">
        <v>0</v>
      </c>
      <c r="H20" s="853">
        <v>0</v>
      </c>
    </row>
    <row r="21" spans="1:8" ht="18" customHeight="1" x14ac:dyDescent="0.2">
      <c r="A21" s="840">
        <v>16</v>
      </c>
      <c r="B21" s="852" t="s">
        <v>1004</v>
      </c>
      <c r="C21" s="854">
        <v>0</v>
      </c>
      <c r="D21" s="846" t="s">
        <v>732</v>
      </c>
      <c r="E21" s="854">
        <v>0</v>
      </c>
      <c r="F21" s="846" t="s">
        <v>732</v>
      </c>
      <c r="G21" s="847">
        <v>0</v>
      </c>
      <c r="H21" s="855" t="s">
        <v>732</v>
      </c>
    </row>
    <row r="22" spans="1:8" ht="18" customHeight="1" x14ac:dyDescent="0.2">
      <c r="A22" s="840">
        <v>17</v>
      </c>
      <c r="B22" s="852" t="s">
        <v>1005</v>
      </c>
      <c r="C22" s="846" t="s">
        <v>732</v>
      </c>
      <c r="D22" s="854">
        <v>0</v>
      </c>
      <c r="E22" s="846" t="s">
        <v>732</v>
      </c>
      <c r="F22" s="854">
        <v>0</v>
      </c>
      <c r="G22" s="849" t="s">
        <v>732</v>
      </c>
      <c r="H22" s="856">
        <v>0</v>
      </c>
    </row>
    <row r="23" spans="1:8" ht="18" customHeight="1" x14ac:dyDescent="0.2">
      <c r="A23" s="840">
        <v>18</v>
      </c>
      <c r="B23" s="857" t="s">
        <v>1006</v>
      </c>
      <c r="C23" s="842">
        <v>91194.31</v>
      </c>
      <c r="D23" s="842">
        <v>6933.66</v>
      </c>
      <c r="E23" s="842">
        <v>0</v>
      </c>
      <c r="F23" s="842">
        <v>0</v>
      </c>
      <c r="G23" s="842">
        <v>91194.31</v>
      </c>
      <c r="H23" s="853">
        <v>6933.66</v>
      </c>
    </row>
    <row r="24" spans="1:8" ht="18" customHeight="1" x14ac:dyDescent="0.2">
      <c r="A24" s="858">
        <v>19</v>
      </c>
      <c r="B24" s="852" t="s">
        <v>1007</v>
      </c>
      <c r="C24" s="854">
        <v>91194.31</v>
      </c>
      <c r="D24" s="846" t="s">
        <v>732</v>
      </c>
      <c r="E24" s="854">
        <v>0</v>
      </c>
      <c r="F24" s="846" t="s">
        <v>732</v>
      </c>
      <c r="G24" s="847">
        <v>91194.31</v>
      </c>
      <c r="H24" s="855" t="s">
        <v>732</v>
      </c>
    </row>
    <row r="25" spans="1:8" ht="18" customHeight="1" x14ac:dyDescent="0.2">
      <c r="A25" s="840">
        <v>20</v>
      </c>
      <c r="B25" s="852" t="s">
        <v>1008</v>
      </c>
      <c r="C25" s="846" t="s">
        <v>732</v>
      </c>
      <c r="D25" s="854">
        <v>6933.66</v>
      </c>
      <c r="E25" s="846" t="s">
        <v>732</v>
      </c>
      <c r="F25" s="854">
        <v>0</v>
      </c>
      <c r="G25" s="849" t="s">
        <v>732</v>
      </c>
      <c r="H25" s="856">
        <v>6933.66</v>
      </c>
    </row>
    <row r="26" spans="1:8" ht="18" customHeight="1" x14ac:dyDescent="0.2">
      <c r="A26" s="858">
        <v>21</v>
      </c>
      <c r="B26" s="857" t="s">
        <v>1009</v>
      </c>
      <c r="C26" s="842">
        <v>0</v>
      </c>
      <c r="D26" s="842">
        <v>0</v>
      </c>
      <c r="E26" s="842">
        <v>0</v>
      </c>
      <c r="F26" s="842">
        <v>0</v>
      </c>
      <c r="G26" s="842">
        <v>0</v>
      </c>
      <c r="H26" s="853">
        <v>0</v>
      </c>
    </row>
    <row r="27" spans="1:8" ht="18" customHeight="1" x14ac:dyDescent="0.2">
      <c r="A27" s="840">
        <v>22</v>
      </c>
      <c r="B27" s="852" t="s">
        <v>1010</v>
      </c>
      <c r="C27" s="854">
        <v>0</v>
      </c>
      <c r="D27" s="846" t="s">
        <v>732</v>
      </c>
      <c r="E27" s="854">
        <v>0</v>
      </c>
      <c r="F27" s="846" t="s">
        <v>732</v>
      </c>
      <c r="G27" s="847">
        <v>0</v>
      </c>
      <c r="H27" s="848" t="s">
        <v>732</v>
      </c>
    </row>
    <row r="28" spans="1:8" ht="18" customHeight="1" x14ac:dyDescent="0.2">
      <c r="A28" s="858">
        <v>23</v>
      </c>
      <c r="B28" s="859" t="s">
        <v>1011</v>
      </c>
      <c r="C28" s="846" t="s">
        <v>732</v>
      </c>
      <c r="D28" s="845">
        <v>0</v>
      </c>
      <c r="E28" s="846" t="s">
        <v>732</v>
      </c>
      <c r="F28" s="845">
        <v>0</v>
      </c>
      <c r="G28" s="849" t="s">
        <v>732</v>
      </c>
      <c r="H28" s="850">
        <v>0</v>
      </c>
    </row>
    <row r="29" spans="1:8" ht="18" customHeight="1" x14ac:dyDescent="0.2">
      <c r="A29" s="858" t="s">
        <v>1019</v>
      </c>
      <c r="B29" s="852"/>
      <c r="C29" s="860"/>
      <c r="D29" s="854"/>
      <c r="E29" s="860"/>
      <c r="F29" s="854"/>
      <c r="G29" s="854"/>
      <c r="H29" s="861"/>
    </row>
    <row r="30" spans="1:8" ht="18" customHeight="1" x14ac:dyDescent="0.2">
      <c r="A30" s="858" t="s">
        <v>1020</v>
      </c>
      <c r="B30" s="852"/>
      <c r="C30" s="860"/>
      <c r="D30" s="854"/>
      <c r="E30" s="860"/>
      <c r="F30" s="854"/>
      <c r="G30" s="854"/>
      <c r="H30" s="861"/>
    </row>
    <row r="31" spans="1:8" ht="18" customHeight="1" x14ac:dyDescent="0.2">
      <c r="A31" s="858"/>
      <c r="B31" s="852"/>
      <c r="C31" s="860"/>
      <c r="D31" s="854"/>
      <c r="E31" s="860"/>
      <c r="F31" s="854"/>
      <c r="G31" s="854"/>
      <c r="H31" s="861"/>
    </row>
    <row r="32" spans="1:8" ht="18" customHeight="1" x14ac:dyDescent="0.2">
      <c r="A32" s="858"/>
      <c r="B32" s="852"/>
      <c r="C32" s="860"/>
      <c r="D32" s="854"/>
      <c r="E32" s="860"/>
      <c r="F32" s="854"/>
      <c r="G32" s="854"/>
      <c r="H32" s="861"/>
    </row>
    <row r="33" spans="1:8" ht="18" customHeight="1" x14ac:dyDescent="0.2">
      <c r="A33" s="858"/>
      <c r="B33" s="852"/>
      <c r="C33" s="860"/>
      <c r="D33" s="854"/>
      <c r="E33" s="860"/>
      <c r="F33" s="854"/>
      <c r="G33" s="854"/>
      <c r="H33" s="861"/>
    </row>
    <row r="34" spans="1:8" ht="18" customHeight="1" x14ac:dyDescent="0.2">
      <c r="A34" s="858"/>
      <c r="B34" s="852"/>
      <c r="C34" s="854"/>
      <c r="D34" s="854"/>
      <c r="E34" s="854"/>
      <c r="F34" s="854"/>
      <c r="G34" s="854"/>
      <c r="H34" s="861"/>
    </row>
    <row r="35" spans="1:8" ht="18" customHeight="1" thickBot="1" x14ac:dyDescent="0.25">
      <c r="A35" s="862">
        <v>24</v>
      </c>
      <c r="B35" s="863" t="s">
        <v>1017</v>
      </c>
      <c r="C35" s="864">
        <v>6561881.25</v>
      </c>
      <c r="D35" s="864">
        <v>1501395.65</v>
      </c>
      <c r="E35" s="864">
        <v>7109833.25</v>
      </c>
      <c r="F35" s="864">
        <v>6396477</v>
      </c>
      <c r="G35" s="864">
        <v>13671714.500000002</v>
      </c>
      <c r="H35" s="865">
        <v>7897872.6500000004</v>
      </c>
    </row>
    <row r="36" spans="1:8" x14ac:dyDescent="0.2">
      <c r="A36" s="833"/>
      <c r="B36" s="833"/>
      <c r="C36" s="833"/>
      <c r="D36" s="833"/>
      <c r="E36" s="833"/>
      <c r="F36" s="833"/>
      <c r="G36" s="833"/>
      <c r="H36" s="833"/>
    </row>
    <row r="37" spans="1:8" x14ac:dyDescent="0.2">
      <c r="A37" s="866" t="s">
        <v>941</v>
      </c>
      <c r="B37" s="867" t="s">
        <v>1016</v>
      </c>
      <c r="C37" s="867"/>
      <c r="D37" s="867"/>
      <c r="E37" s="833"/>
      <c r="F37" s="833"/>
      <c r="G37" s="833"/>
      <c r="H37" s="833"/>
    </row>
  </sheetData>
  <sheetProtection selectLockedCells="1"/>
  <mergeCells count="7">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61"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2">
    <tabColor rgb="FF0000FF"/>
    <pageSetUpPr fitToPage="1"/>
  </sheetPr>
  <dimension ref="A1:I23"/>
  <sheetViews>
    <sheetView zoomScaleNormal="100" workbookViewId="0">
      <pane xSplit="2" ySplit="4" topLeftCell="C5" activePane="bottomRight" state="frozen"/>
      <selection pane="topRight" activeCell="C1" sqref="C1"/>
      <selection pane="bottomLeft" activeCell="A5" sqref="A5"/>
      <selection pane="bottomRight" activeCell="F20" sqref="F20"/>
    </sheetView>
  </sheetViews>
  <sheetFormatPr defaultColWidth="9.140625" defaultRowHeight="15.75" x14ac:dyDescent="0.25"/>
  <cols>
    <col min="1" max="1" width="9.5703125" style="3" customWidth="1"/>
    <col min="2" max="2" width="58.42578125" style="1" customWidth="1"/>
    <col min="3" max="3" width="22.140625" style="16" customWidth="1"/>
    <col min="4" max="4" width="21.140625" style="16" customWidth="1"/>
    <col min="5" max="5" width="24.140625" style="16" customWidth="1"/>
    <col min="6" max="6" width="13.140625" style="1" bestFit="1" customWidth="1"/>
    <col min="7" max="7" width="11.28515625" style="1" bestFit="1" customWidth="1"/>
    <col min="8" max="8" width="9.140625" style="1"/>
    <col min="9" max="9" width="10.140625" style="1" bestFit="1" customWidth="1"/>
    <col min="10" max="16384" width="9.140625" style="1"/>
  </cols>
  <sheetData>
    <row r="1" spans="1:9" ht="80.25" customHeight="1" thickBot="1" x14ac:dyDescent="0.3">
      <c r="A1" s="1092" t="s">
        <v>1215</v>
      </c>
      <c r="B1" s="1093"/>
      <c r="C1" s="1093"/>
      <c r="D1" s="1093"/>
      <c r="E1" s="1094"/>
      <c r="F1" s="6"/>
      <c r="G1" s="6"/>
    </row>
    <row r="2" spans="1:9" ht="35.1" customHeight="1" x14ac:dyDescent="0.25">
      <c r="A2" s="889" t="s">
        <v>1294</v>
      </c>
      <c r="B2" s="890"/>
      <c r="C2" s="890"/>
      <c r="D2" s="890"/>
      <c r="E2" s="891"/>
      <c r="F2" s="6"/>
      <c r="G2" s="6"/>
    </row>
    <row r="3" spans="1:9" s="9" customFormat="1" ht="46.9" customHeight="1" x14ac:dyDescent="0.25">
      <c r="A3" s="356" t="s">
        <v>174</v>
      </c>
      <c r="B3" s="358" t="s">
        <v>290</v>
      </c>
      <c r="C3" s="358" t="s">
        <v>266</v>
      </c>
      <c r="D3" s="358" t="s">
        <v>267</v>
      </c>
      <c r="E3" s="359" t="s">
        <v>182</v>
      </c>
    </row>
    <row r="4" spans="1:9" s="9" customFormat="1" ht="16.5" customHeight="1" x14ac:dyDescent="0.25">
      <c r="A4" s="356"/>
      <c r="B4" s="358"/>
      <c r="C4" s="358" t="s">
        <v>248</v>
      </c>
      <c r="D4" s="358" t="s">
        <v>249</v>
      </c>
      <c r="E4" s="359" t="s">
        <v>29</v>
      </c>
    </row>
    <row r="5" spans="1:9" s="9" customFormat="1" ht="17.45" customHeight="1" x14ac:dyDescent="0.25">
      <c r="A5" s="356"/>
      <c r="B5" s="163" t="s">
        <v>330</v>
      </c>
      <c r="C5" s="59"/>
      <c r="D5" s="59"/>
      <c r="E5" s="120"/>
    </row>
    <row r="6" spans="1:9" s="9" customFormat="1" ht="17.45" customHeight="1" x14ac:dyDescent="0.25">
      <c r="A6" s="119">
        <v>1</v>
      </c>
      <c r="B6" s="97" t="s">
        <v>359</v>
      </c>
      <c r="C6" s="43">
        <f>SUM(C7:C10)</f>
        <v>5852736.2699999996</v>
      </c>
      <c r="D6" s="43">
        <f>SUM(D7:D10)</f>
        <v>143100</v>
      </c>
      <c r="E6" s="44">
        <f>C6+D6</f>
        <v>5995836.2699999996</v>
      </c>
    </row>
    <row r="7" spans="1:9" s="16" customFormat="1" x14ac:dyDescent="0.2">
      <c r="A7" s="26">
        <f>A6+1</f>
        <v>2</v>
      </c>
      <c r="B7" s="116" t="s">
        <v>122</v>
      </c>
      <c r="C7" s="45">
        <v>5104807.0199999996</v>
      </c>
      <c r="D7" s="132">
        <v>89250</v>
      </c>
      <c r="E7" s="44">
        <f>C7+D7</f>
        <v>5194057.0199999996</v>
      </c>
      <c r="F7" s="781"/>
      <c r="G7" s="781"/>
      <c r="I7" s="781"/>
    </row>
    <row r="8" spans="1:9" s="16" customFormat="1" x14ac:dyDescent="0.2">
      <c r="A8" s="26">
        <f>A7+1</f>
        <v>3</v>
      </c>
      <c r="B8" s="116" t="s">
        <v>356</v>
      </c>
      <c r="C8" s="45">
        <v>747929.25</v>
      </c>
      <c r="D8" s="45">
        <v>53850</v>
      </c>
      <c r="E8" s="44">
        <f t="shared" ref="E8:E16" si="0">C8+D8</f>
        <v>801779.25</v>
      </c>
      <c r="F8" s="803"/>
      <c r="G8" s="788"/>
      <c r="H8" s="732"/>
    </row>
    <row r="9" spans="1:9" s="16" customFormat="1" x14ac:dyDescent="0.2">
      <c r="A9" s="26">
        <f>A8+1</f>
        <v>4</v>
      </c>
      <c r="B9" s="116"/>
      <c r="C9" s="45"/>
      <c r="D9" s="45"/>
      <c r="E9" s="44"/>
    </row>
    <row r="10" spans="1:9" s="16" customFormat="1" x14ac:dyDescent="0.2">
      <c r="A10" s="26">
        <f>A9+1</f>
        <v>5</v>
      </c>
      <c r="B10" s="116"/>
      <c r="C10" s="45"/>
      <c r="D10" s="45"/>
      <c r="E10" s="44">
        <f t="shared" si="0"/>
        <v>0</v>
      </c>
    </row>
    <row r="11" spans="1:9" s="16" customFormat="1" x14ac:dyDescent="0.2">
      <c r="A11" s="37"/>
      <c r="B11" s="163" t="s">
        <v>673</v>
      </c>
      <c r="C11" s="59"/>
      <c r="D11" s="59"/>
      <c r="E11" s="120"/>
    </row>
    <row r="12" spans="1:9" x14ac:dyDescent="0.25">
      <c r="A12" s="37">
        <v>6</v>
      </c>
      <c r="B12" s="116" t="s">
        <v>16</v>
      </c>
      <c r="C12" s="134">
        <v>15499.3</v>
      </c>
      <c r="D12" s="134">
        <v>0</v>
      </c>
      <c r="E12" s="44">
        <f t="shared" si="0"/>
        <v>15499.3</v>
      </c>
      <c r="F12" s="789"/>
      <c r="G12" s="789"/>
    </row>
    <row r="13" spans="1:9" x14ac:dyDescent="0.25">
      <c r="A13" s="37">
        <v>7</v>
      </c>
      <c r="B13" s="116" t="s">
        <v>17</v>
      </c>
      <c r="C13" s="45">
        <v>413070</v>
      </c>
      <c r="D13" s="45">
        <v>0</v>
      </c>
      <c r="E13" s="44">
        <f t="shared" si="0"/>
        <v>413070</v>
      </c>
      <c r="F13" s="789"/>
      <c r="G13" s="789"/>
    </row>
    <row r="14" spans="1:9" s="38" customFormat="1" x14ac:dyDescent="0.25">
      <c r="A14" s="37"/>
      <c r="B14" s="69"/>
      <c r="C14" s="153"/>
      <c r="D14" s="153"/>
      <c r="E14" s="120"/>
    </row>
    <row r="15" spans="1:9" x14ac:dyDescent="0.25">
      <c r="A15" s="37">
        <v>8</v>
      </c>
      <c r="B15" s="69" t="s">
        <v>360</v>
      </c>
      <c r="C15" s="135">
        <f>SUM(C16:C17)</f>
        <v>0</v>
      </c>
      <c r="D15" s="135">
        <f>SUM(D16:D17)</f>
        <v>0</v>
      </c>
      <c r="E15" s="44">
        <f t="shared" si="0"/>
        <v>0</v>
      </c>
    </row>
    <row r="16" spans="1:9" ht="31.5" x14ac:dyDescent="0.25">
      <c r="A16" s="37" t="s">
        <v>358</v>
      </c>
      <c r="B16" s="327" t="s">
        <v>755</v>
      </c>
      <c r="C16" s="134"/>
      <c r="D16" s="134"/>
      <c r="E16" s="44">
        <f t="shared" si="0"/>
        <v>0</v>
      </c>
      <c r="I16" s="360"/>
    </row>
    <row r="17" spans="1:6" x14ac:dyDescent="0.25">
      <c r="A17" s="37"/>
      <c r="B17" s="69"/>
      <c r="C17" s="153"/>
      <c r="D17" s="153"/>
      <c r="E17" s="120"/>
    </row>
    <row r="18" spans="1:6" ht="16.5" thickBot="1" x14ac:dyDescent="0.3">
      <c r="A18" s="122">
        <v>9</v>
      </c>
      <c r="B18" s="123" t="s">
        <v>646</v>
      </c>
      <c r="C18" s="56">
        <f>C6+C12+C13+C15</f>
        <v>6281305.5699999994</v>
      </c>
      <c r="D18" s="56">
        <f>D6+D12+D13+D15</f>
        <v>143100</v>
      </c>
      <c r="E18" s="133">
        <f>E6+E12+E13+E15</f>
        <v>6424405.5699999994</v>
      </c>
    </row>
    <row r="19" spans="1:6" x14ac:dyDescent="0.25">
      <c r="C19" s="781"/>
      <c r="E19" s="19"/>
    </row>
    <row r="20" spans="1:6" x14ac:dyDescent="0.25">
      <c r="F20" s="220"/>
    </row>
    <row r="21" spans="1:6" x14ac:dyDescent="0.25">
      <c r="B21" s="3"/>
      <c r="C21" s="3"/>
    </row>
    <row r="22" spans="1:6" x14ac:dyDescent="0.25">
      <c r="B22" s="3"/>
      <c r="C22" s="3"/>
    </row>
    <row r="23" spans="1:6" x14ac:dyDescent="0.25">
      <c r="D23" s="361"/>
    </row>
  </sheetData>
  <protectedRanges>
    <protectedRange sqref="C8:D10" name="Rozsah2_1"/>
    <protectedRange sqref="C11:D11" name="Rozsah2_2"/>
  </protectedRanges>
  <mergeCells count="2">
    <mergeCell ref="A1:E1"/>
    <mergeCell ref="A2:E2"/>
  </mergeCells>
  <phoneticPr fontId="7" type="noConversion"/>
  <pageMargins left="0.79" right="0.74803149606299213" top="0.98425196850393704" bottom="0.77" header="0.51181102362204722" footer="0.51181102362204722"/>
  <pageSetup paperSize="9" scale="9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H30"/>
  <sheetViews>
    <sheetView zoomScale="90" zoomScaleNormal="90" workbookViewId="0">
      <pane xSplit="2" ySplit="5" topLeftCell="C15" activePane="bottomRight" state="frozen"/>
      <selection pane="topRight" activeCell="C1" sqref="C1"/>
      <selection pane="bottomLeft" activeCell="A6" sqref="A6"/>
      <selection pane="bottomRight" activeCell="G35" sqref="G35"/>
    </sheetView>
  </sheetViews>
  <sheetFormatPr defaultColWidth="9.140625" defaultRowHeight="15.75" x14ac:dyDescent="0.2"/>
  <cols>
    <col min="1" max="1" width="9.140625" style="16"/>
    <col min="2" max="2" width="75.42578125" style="64" customWidth="1"/>
    <col min="3" max="6" width="17.28515625" style="16" customWidth="1"/>
    <col min="7" max="7" width="66.42578125" style="16" customWidth="1"/>
    <col min="8" max="16384" width="9.140625" style="16"/>
  </cols>
  <sheetData>
    <row r="1" spans="1:8" ht="35.1" customHeight="1" thickBot="1" x14ac:dyDescent="0.25">
      <c r="A1" s="886" t="s">
        <v>1216</v>
      </c>
      <c r="B1" s="1102"/>
      <c r="C1" s="1102"/>
      <c r="D1" s="1102"/>
      <c r="E1" s="1102"/>
      <c r="F1" s="1103"/>
    </row>
    <row r="2" spans="1:8" ht="35.1" customHeight="1" x14ac:dyDescent="0.2">
      <c r="A2" s="1000" t="s">
        <v>1294</v>
      </c>
      <c r="B2" s="1001"/>
      <c r="C2" s="1002" t="s">
        <v>802</v>
      </c>
      <c r="D2" s="1002"/>
      <c r="E2" s="1002"/>
      <c r="F2" s="1003"/>
    </row>
    <row r="3" spans="1:8" ht="22.9" customHeight="1" x14ac:dyDescent="0.2">
      <c r="A3" s="907" t="s">
        <v>174</v>
      </c>
      <c r="B3" s="1022" t="s">
        <v>290</v>
      </c>
      <c r="C3" s="1023">
        <v>2020</v>
      </c>
      <c r="D3" s="1023"/>
      <c r="E3" s="1023">
        <v>2021</v>
      </c>
      <c r="F3" s="1024"/>
    </row>
    <row r="4" spans="1:8" ht="75" customHeight="1" x14ac:dyDescent="0.2">
      <c r="A4" s="907"/>
      <c r="B4" s="1022"/>
      <c r="C4" s="806" t="s">
        <v>37</v>
      </c>
      <c r="D4" s="806" t="s">
        <v>165</v>
      </c>
      <c r="E4" s="806" t="s">
        <v>37</v>
      </c>
      <c r="F4" s="807" t="s">
        <v>166</v>
      </c>
    </row>
    <row r="5" spans="1:8" x14ac:dyDescent="0.2">
      <c r="A5" s="26"/>
      <c r="B5" s="86"/>
      <c r="C5" s="35" t="s">
        <v>248</v>
      </c>
      <c r="D5" s="35" t="s">
        <v>249</v>
      </c>
      <c r="E5" s="35" t="s">
        <v>250</v>
      </c>
      <c r="F5" s="36" t="s">
        <v>257</v>
      </c>
    </row>
    <row r="6" spans="1:8" ht="31.5" x14ac:dyDescent="0.2">
      <c r="A6" s="26">
        <v>1</v>
      </c>
      <c r="B6" s="495" t="s">
        <v>948</v>
      </c>
      <c r="C6" s="118">
        <f>C7+C10+C13+C16+C19+C22</f>
        <v>205981.59999999998</v>
      </c>
      <c r="D6" s="118">
        <f t="shared" ref="D6:F6" si="0">D7+D10+D13+D16+D19+D22</f>
        <v>9052</v>
      </c>
      <c r="E6" s="118">
        <f t="shared" si="0"/>
        <v>133083</v>
      </c>
      <c r="F6" s="467">
        <f t="shared" si="0"/>
        <v>798</v>
      </c>
      <c r="G6" s="392"/>
    </row>
    <row r="7" spans="1:8" x14ac:dyDescent="0.2">
      <c r="A7" s="26">
        <v>2</v>
      </c>
      <c r="B7" s="495" t="s">
        <v>949</v>
      </c>
      <c r="C7" s="118">
        <f>SUM(C8:C9)</f>
        <v>47981.2</v>
      </c>
      <c r="D7" s="118">
        <f t="shared" ref="D7:F7" si="1">SUM(D8:D9)</f>
        <v>129</v>
      </c>
      <c r="E7" s="118">
        <f t="shared" si="1"/>
        <v>48577</v>
      </c>
      <c r="F7" s="467">
        <f t="shared" si="1"/>
        <v>249</v>
      </c>
      <c r="G7" s="392"/>
    </row>
    <row r="8" spans="1:8" x14ac:dyDescent="0.2">
      <c r="A8" s="26">
        <v>3</v>
      </c>
      <c r="B8" s="494" t="s">
        <v>49</v>
      </c>
      <c r="C8" s="137">
        <v>47981.2</v>
      </c>
      <c r="D8" s="137">
        <v>129</v>
      </c>
      <c r="E8" s="137">
        <v>48577</v>
      </c>
      <c r="F8" s="154">
        <v>249</v>
      </c>
      <c r="G8" s="812"/>
      <c r="H8" s="732"/>
    </row>
    <row r="9" spans="1:8" ht="18.75" x14ac:dyDescent="0.2">
      <c r="A9" s="26">
        <v>4</v>
      </c>
      <c r="B9" s="494" t="s">
        <v>950</v>
      </c>
      <c r="C9" s="137"/>
      <c r="D9" s="137"/>
      <c r="E9" s="137"/>
      <c r="F9" s="154"/>
      <c r="G9" s="392"/>
    </row>
    <row r="10" spans="1:8" ht="21" customHeight="1" x14ac:dyDescent="0.2">
      <c r="A10" s="26">
        <v>5</v>
      </c>
      <c r="B10" s="495" t="s">
        <v>822</v>
      </c>
      <c r="C10" s="118">
        <f>SUM(C11:C12)</f>
        <v>139069.15</v>
      </c>
      <c r="D10" s="118">
        <f t="shared" ref="D10:F10" si="2">SUM(D11:D12)</f>
        <v>8743</v>
      </c>
      <c r="E10" s="118">
        <f t="shared" si="2"/>
        <v>21810</v>
      </c>
      <c r="F10" s="467">
        <f t="shared" si="2"/>
        <v>149</v>
      </c>
      <c r="G10" s="392"/>
    </row>
    <row r="11" spans="1:8" x14ac:dyDescent="0.2">
      <c r="A11" s="26">
        <v>6</v>
      </c>
      <c r="B11" s="494" t="s">
        <v>49</v>
      </c>
      <c r="C11" s="137">
        <v>139069.15</v>
      </c>
      <c r="D11" s="137">
        <v>8743</v>
      </c>
      <c r="E11" s="137">
        <v>21810</v>
      </c>
      <c r="F11" s="154">
        <v>149</v>
      </c>
      <c r="G11" s="392"/>
    </row>
    <row r="12" spans="1:8" ht="18.75" x14ac:dyDescent="0.2">
      <c r="A12" s="26">
        <v>7</v>
      </c>
      <c r="B12" s="494" t="s">
        <v>950</v>
      </c>
      <c r="C12" s="137"/>
      <c r="D12" s="137"/>
      <c r="E12" s="137"/>
      <c r="F12" s="154"/>
      <c r="G12" s="392"/>
    </row>
    <row r="13" spans="1:8" x14ac:dyDescent="0.2">
      <c r="A13" s="26">
        <v>8</v>
      </c>
      <c r="B13" s="495" t="s">
        <v>823</v>
      </c>
      <c r="C13" s="118">
        <f>C14+C15</f>
        <v>18406.25</v>
      </c>
      <c r="D13" s="118">
        <f t="shared" ref="D13:F13" si="3">D14+D15</f>
        <v>174</v>
      </c>
      <c r="E13" s="118">
        <f t="shared" si="3"/>
        <v>9635</v>
      </c>
      <c r="F13" s="467">
        <f t="shared" si="3"/>
        <v>97</v>
      </c>
      <c r="G13" s="392"/>
    </row>
    <row r="14" spans="1:8" x14ac:dyDescent="0.2">
      <c r="A14" s="26">
        <v>9</v>
      </c>
      <c r="B14" s="494" t="s">
        <v>49</v>
      </c>
      <c r="C14" s="137">
        <v>18406.25</v>
      </c>
      <c r="D14" s="137">
        <v>174</v>
      </c>
      <c r="E14" s="137">
        <f>6323+3012+300</f>
        <v>9635</v>
      </c>
      <c r="F14" s="154">
        <f>28+66+3</f>
        <v>97</v>
      </c>
      <c r="G14" s="392"/>
    </row>
    <row r="15" spans="1:8" ht="18.75" x14ac:dyDescent="0.2">
      <c r="A15" s="26">
        <v>10</v>
      </c>
      <c r="B15" s="494" t="s">
        <v>950</v>
      </c>
      <c r="C15" s="137">
        <v>0</v>
      </c>
      <c r="D15" s="137"/>
      <c r="E15" s="137">
        <v>0</v>
      </c>
      <c r="F15" s="154"/>
      <c r="G15" s="392"/>
    </row>
    <row r="16" spans="1:8" x14ac:dyDescent="0.2">
      <c r="A16" s="26">
        <v>11</v>
      </c>
      <c r="B16" s="495" t="s">
        <v>951</v>
      </c>
      <c r="C16" s="118">
        <f>SUM(C17:C18)</f>
        <v>525</v>
      </c>
      <c r="D16" s="118">
        <f t="shared" ref="D16:F16" si="4">SUM(D17:D18)</f>
        <v>6</v>
      </c>
      <c r="E16" s="118">
        <f t="shared" si="4"/>
        <v>200</v>
      </c>
      <c r="F16" s="467">
        <f t="shared" si="4"/>
        <v>2</v>
      </c>
    </row>
    <row r="17" spans="1:6" x14ac:dyDescent="0.2">
      <c r="A17" s="26">
        <v>12</v>
      </c>
      <c r="B17" s="494" t="s">
        <v>49</v>
      </c>
      <c r="C17" s="137">
        <v>525</v>
      </c>
      <c r="D17" s="137">
        <v>6</v>
      </c>
      <c r="E17" s="137">
        <v>200</v>
      </c>
      <c r="F17" s="154">
        <v>2</v>
      </c>
    </row>
    <row r="18" spans="1:6" ht="18.75" x14ac:dyDescent="0.2">
      <c r="A18" s="26">
        <v>13</v>
      </c>
      <c r="B18" s="494" t="s">
        <v>950</v>
      </c>
      <c r="C18" s="137">
        <v>0</v>
      </c>
      <c r="D18" s="137">
        <v>0</v>
      </c>
      <c r="E18" s="137"/>
      <c r="F18" s="154"/>
    </row>
    <row r="19" spans="1:6" x14ac:dyDescent="0.2">
      <c r="A19" s="26">
        <v>14</v>
      </c>
      <c r="B19" s="495" t="s">
        <v>952</v>
      </c>
      <c r="C19" s="118">
        <f>SUM(C20:C21)</f>
        <v>0</v>
      </c>
      <c r="D19" s="118">
        <f t="shared" ref="D19:F19" si="5">SUM(D20:D21)</f>
        <v>0</v>
      </c>
      <c r="E19" s="118">
        <f t="shared" si="5"/>
        <v>8258</v>
      </c>
      <c r="F19" s="467">
        <f t="shared" si="5"/>
        <v>23</v>
      </c>
    </row>
    <row r="20" spans="1:6" x14ac:dyDescent="0.2">
      <c r="A20" s="26">
        <v>15</v>
      </c>
      <c r="B20" s="494" t="s">
        <v>49</v>
      </c>
      <c r="C20" s="137">
        <v>0</v>
      </c>
      <c r="D20" s="137">
        <v>0</v>
      </c>
      <c r="E20" s="137">
        <v>8258</v>
      </c>
      <c r="F20" s="154">
        <v>23</v>
      </c>
    </row>
    <row r="21" spans="1:6" ht="18.75" x14ac:dyDescent="0.2">
      <c r="A21" s="26">
        <v>16</v>
      </c>
      <c r="B21" s="499" t="s">
        <v>950</v>
      </c>
      <c r="C21" s="155">
        <v>0</v>
      </c>
      <c r="D21" s="155">
        <v>0</v>
      </c>
      <c r="E21" s="155">
        <v>0</v>
      </c>
      <c r="F21" s="156"/>
    </row>
    <row r="22" spans="1:6" x14ac:dyDescent="0.2">
      <c r="A22" s="26">
        <v>17</v>
      </c>
      <c r="B22" s="500" t="s">
        <v>915</v>
      </c>
      <c r="C22" s="118">
        <f>C23+C24</f>
        <v>0</v>
      </c>
      <c r="D22" s="118">
        <f t="shared" ref="D22:F22" si="6">D23+D24</f>
        <v>0</v>
      </c>
      <c r="E22" s="118">
        <f t="shared" si="6"/>
        <v>44603</v>
      </c>
      <c r="F22" s="467">
        <f t="shared" si="6"/>
        <v>278</v>
      </c>
    </row>
    <row r="23" spans="1:6" x14ac:dyDescent="0.2">
      <c r="A23" s="26">
        <v>18</v>
      </c>
      <c r="B23" s="494" t="s">
        <v>49</v>
      </c>
      <c r="C23" s="155">
        <v>0</v>
      </c>
      <c r="D23" s="155">
        <v>0</v>
      </c>
      <c r="E23" s="155">
        <v>44603</v>
      </c>
      <c r="F23" s="156">
        <v>278</v>
      </c>
    </row>
    <row r="24" spans="1:6" ht="18.75" x14ac:dyDescent="0.2">
      <c r="A24" s="26">
        <v>19</v>
      </c>
      <c r="B24" s="499" t="s">
        <v>950</v>
      </c>
      <c r="C24" s="155"/>
      <c r="D24" s="155">
        <v>0</v>
      </c>
      <c r="E24" s="155">
        <v>0</v>
      </c>
      <c r="F24" s="156"/>
    </row>
    <row r="25" spans="1:6" ht="19.5" thickBot="1" x14ac:dyDescent="0.25">
      <c r="A25" s="27">
        <v>20</v>
      </c>
      <c r="B25" s="501" t="s">
        <v>953</v>
      </c>
      <c r="C25" s="157" t="s">
        <v>276</v>
      </c>
      <c r="D25" s="158">
        <v>9052</v>
      </c>
      <c r="E25" s="157" t="s">
        <v>276</v>
      </c>
      <c r="F25" s="159">
        <v>798</v>
      </c>
    </row>
    <row r="26" spans="1:6" s="107" customFormat="1" x14ac:dyDescent="0.2">
      <c r="A26" s="372"/>
      <c r="B26" s="373"/>
      <c r="C26" s="374"/>
      <c r="D26" s="375"/>
      <c r="E26" s="374"/>
      <c r="F26" s="375"/>
    </row>
    <row r="27" spans="1:6" x14ac:dyDescent="0.2">
      <c r="A27" s="1096" t="s">
        <v>662</v>
      </c>
      <c r="B27" s="1097"/>
      <c r="C27" s="1097"/>
      <c r="D27" s="1097"/>
      <c r="E27" s="1097"/>
      <c r="F27" s="1098"/>
    </row>
    <row r="28" spans="1:6" x14ac:dyDescent="0.2">
      <c r="A28" s="1099" t="s">
        <v>663</v>
      </c>
      <c r="B28" s="1100"/>
      <c r="C28" s="1100"/>
      <c r="D28" s="1100"/>
      <c r="E28" s="1100"/>
      <c r="F28" s="1101"/>
    </row>
    <row r="29" spans="1:6" x14ac:dyDescent="0.2">
      <c r="A29" s="1095" t="s">
        <v>818</v>
      </c>
      <c r="B29" s="1095"/>
      <c r="C29" s="1095"/>
      <c r="D29" s="1095"/>
      <c r="E29" s="1095"/>
      <c r="F29" s="1095"/>
    </row>
    <row r="30" spans="1:6" ht="8.25" customHeight="1" x14ac:dyDescent="0.2"/>
  </sheetData>
  <mergeCells count="10">
    <mergeCell ref="A29:F29"/>
    <mergeCell ref="A27:F27"/>
    <mergeCell ref="A28:F28"/>
    <mergeCell ref="A1:F1"/>
    <mergeCell ref="A3:A4"/>
    <mergeCell ref="B3:B4"/>
    <mergeCell ref="C3:D3"/>
    <mergeCell ref="E3:F3"/>
    <mergeCell ref="A2:B2"/>
    <mergeCell ref="C2:F2"/>
  </mergeCells>
  <pageMargins left="0.74803149606299213" right="0.56000000000000005" top="0.98425196850393704" bottom="0.98425196850393704" header="0.51181102362204722" footer="0.51181102362204722"/>
  <pageSetup paperSize="9" scale="7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H16"/>
  <sheetViews>
    <sheetView zoomScaleNormal="100" workbookViewId="0">
      <pane xSplit="2" ySplit="5" topLeftCell="C6" activePane="bottomRight" state="frozen"/>
      <selection pane="topRight" activeCell="C1" sqref="C1"/>
      <selection pane="bottomLeft" activeCell="A5" sqref="A5"/>
      <selection pane="bottomRight" activeCell="G7" sqref="G7:H13"/>
    </sheetView>
  </sheetViews>
  <sheetFormatPr defaultColWidth="9.140625" defaultRowHeight="18.75" x14ac:dyDescent="0.25"/>
  <cols>
    <col min="1" max="1" width="9.140625" style="246"/>
    <col min="2" max="2" width="67" style="274" customWidth="1"/>
    <col min="3" max="3" width="20.28515625" style="308" customWidth="1"/>
    <col min="4" max="4" width="23.5703125" style="308" customWidth="1"/>
    <col min="5" max="5" width="22.140625" style="308" customWidth="1"/>
    <col min="6" max="6" width="23.85546875" style="246" customWidth="1"/>
    <col min="7" max="7" width="16.140625" style="246" customWidth="1"/>
    <col min="8" max="8" width="10.140625" style="246" bestFit="1" customWidth="1"/>
    <col min="9" max="16384" width="9.140625" style="246"/>
  </cols>
  <sheetData>
    <row r="1" spans="1:8" ht="50.1" customHeight="1" thickBot="1" x14ac:dyDescent="0.3">
      <c r="A1" s="1031" t="s">
        <v>1217</v>
      </c>
      <c r="B1" s="1104"/>
      <c r="C1" s="1104"/>
      <c r="D1" s="1105"/>
      <c r="E1" s="1105"/>
      <c r="F1" s="1106"/>
    </row>
    <row r="2" spans="1:8" ht="35.1" customHeight="1" thickBot="1" x14ac:dyDescent="0.3">
      <c r="A2" s="1107" t="s">
        <v>1294</v>
      </c>
      <c r="B2" s="1108"/>
      <c r="C2" s="1108"/>
      <c r="D2" s="1109"/>
      <c r="E2" s="1109"/>
      <c r="F2" s="1110"/>
    </row>
    <row r="3" spans="1:8" ht="33" customHeight="1" x14ac:dyDescent="0.25">
      <c r="A3" s="1005" t="s">
        <v>174</v>
      </c>
      <c r="B3" s="1113" t="s">
        <v>290</v>
      </c>
      <c r="C3" s="1111">
        <v>2020</v>
      </c>
      <c r="D3" s="1111"/>
      <c r="E3" s="1111">
        <v>2021</v>
      </c>
      <c r="F3" s="1111"/>
    </row>
    <row r="4" spans="1:8" ht="71.25" customHeight="1" x14ac:dyDescent="0.25">
      <c r="A4" s="907"/>
      <c r="B4" s="1114"/>
      <c r="C4" s="507" t="s">
        <v>861</v>
      </c>
      <c r="D4" s="507" t="s">
        <v>964</v>
      </c>
      <c r="E4" s="507" t="s">
        <v>861</v>
      </c>
      <c r="F4" s="508" t="s">
        <v>964</v>
      </c>
    </row>
    <row r="5" spans="1:8" ht="18.75" customHeight="1" x14ac:dyDescent="0.25">
      <c r="A5" s="248"/>
      <c r="B5" s="249"/>
      <c r="C5" s="250" t="s">
        <v>248</v>
      </c>
      <c r="D5" s="250" t="s">
        <v>249</v>
      </c>
      <c r="E5" s="423" t="s">
        <v>250</v>
      </c>
      <c r="F5" s="425" t="s">
        <v>257</v>
      </c>
    </row>
    <row r="6" spans="1:8" s="305" customFormat="1" ht="34.5" customHeight="1" x14ac:dyDescent="0.2">
      <c r="A6" s="255">
        <v>1</v>
      </c>
      <c r="B6" s="424" t="s">
        <v>729</v>
      </c>
      <c r="C6" s="258">
        <v>-9878</v>
      </c>
      <c r="D6" s="258">
        <v>-2088</v>
      </c>
      <c r="E6" s="257">
        <f>C9</f>
        <v>-9755</v>
      </c>
      <c r="F6" s="426">
        <f>D9</f>
        <v>11400</v>
      </c>
      <c r="G6" s="378"/>
      <c r="H6" s="379"/>
    </row>
    <row r="7" spans="1:8" ht="36" customHeight="1" x14ac:dyDescent="0.25">
      <c r="A7" s="255">
        <v>2</v>
      </c>
      <c r="B7" s="424" t="s">
        <v>855</v>
      </c>
      <c r="C7" s="258">
        <v>1621120</v>
      </c>
      <c r="D7" s="258">
        <v>517400</v>
      </c>
      <c r="E7" s="258">
        <v>1365037</v>
      </c>
      <c r="F7" s="427">
        <v>497062</v>
      </c>
      <c r="G7" s="790"/>
      <c r="H7" s="790"/>
    </row>
    <row r="8" spans="1:8" ht="35.25" customHeight="1" x14ac:dyDescent="0.25">
      <c r="A8" s="255">
        <v>3</v>
      </c>
      <c r="B8" s="424" t="s">
        <v>730</v>
      </c>
      <c r="C8" s="258">
        <v>1620997</v>
      </c>
      <c r="D8" s="258">
        <v>503912</v>
      </c>
      <c r="E8" s="258">
        <v>1364875</v>
      </c>
      <c r="F8" s="427">
        <v>500572</v>
      </c>
    </row>
    <row r="9" spans="1:8" ht="39.75" customHeight="1" x14ac:dyDescent="0.25">
      <c r="A9" s="255">
        <v>4</v>
      </c>
      <c r="B9" s="424" t="s">
        <v>856</v>
      </c>
      <c r="C9" s="257">
        <f>C6+C7-C8</f>
        <v>-9755</v>
      </c>
      <c r="D9" s="257">
        <f>D6+D7-D8</f>
        <v>11400</v>
      </c>
      <c r="E9" s="257">
        <f>E6+E7-E8</f>
        <v>-9593</v>
      </c>
      <c r="F9" s="426">
        <f>F6+F7-F8</f>
        <v>7890</v>
      </c>
      <c r="G9" s="790"/>
    </row>
    <row r="10" spans="1:8" ht="36" customHeight="1" thickBot="1" x14ac:dyDescent="0.3">
      <c r="A10" s="428">
        <v>5</v>
      </c>
      <c r="B10" s="429" t="s">
        <v>857</v>
      </c>
      <c r="C10" s="430">
        <v>3607</v>
      </c>
      <c r="D10" s="430">
        <v>1127</v>
      </c>
      <c r="E10" s="430">
        <v>3732</v>
      </c>
      <c r="F10" s="431">
        <v>1177</v>
      </c>
    </row>
    <row r="11" spans="1:8" ht="21" customHeight="1" x14ac:dyDescent="0.25">
      <c r="A11" s="306"/>
      <c r="B11" s="307"/>
      <c r="C11" s="246"/>
      <c r="D11" s="246"/>
      <c r="E11" s="246"/>
      <c r="G11" s="305"/>
    </row>
    <row r="12" spans="1:8" ht="21" customHeight="1" x14ac:dyDescent="0.25">
      <c r="A12" s="1112" t="s">
        <v>858</v>
      </c>
      <c r="B12" s="1112"/>
      <c r="C12" s="1112"/>
      <c r="D12" s="1112"/>
      <c r="E12" s="1112"/>
      <c r="F12" s="1112"/>
    </row>
    <row r="13" spans="1:8" ht="18" x14ac:dyDescent="0.25">
      <c r="A13" s="380" t="s">
        <v>859</v>
      </c>
      <c r="B13" s="381"/>
      <c r="C13" s="376"/>
      <c r="D13" s="376"/>
      <c r="E13" s="376"/>
      <c r="F13" s="377"/>
    </row>
    <row r="14" spans="1:8" ht="18" x14ac:dyDescent="0.25">
      <c r="A14" s="380" t="s">
        <v>860</v>
      </c>
      <c r="B14" s="381"/>
      <c r="C14" s="376"/>
      <c r="D14" s="376"/>
      <c r="E14" s="376"/>
      <c r="F14" s="377"/>
    </row>
    <row r="16" spans="1:8" x14ac:dyDescent="0.25">
      <c r="C16" s="308" t="s">
        <v>142</v>
      </c>
    </row>
  </sheetData>
  <mergeCells count="7">
    <mergeCell ref="A1:F1"/>
    <mergeCell ref="A2:F2"/>
    <mergeCell ref="E3:F3"/>
    <mergeCell ref="A12:F12"/>
    <mergeCell ref="C3:D3"/>
    <mergeCell ref="B3:B4"/>
    <mergeCell ref="A3:A4"/>
  </mergeCells>
  <printOptions horizontalCentered="1"/>
  <pageMargins left="0.65" right="0.64" top="0.98425196850393704" bottom="0.73" header="0.51181102362204722" footer="0.51181102362204722"/>
  <pageSetup paperSize="9" scale="8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5">
    <tabColor rgb="FF0000FF"/>
    <pageSetUpPr fitToPage="1"/>
  </sheetPr>
  <dimension ref="A1:O12"/>
  <sheetViews>
    <sheetView workbookViewId="0">
      <pane xSplit="1" ySplit="5" topLeftCell="B6" activePane="bottomRight" state="frozen"/>
      <selection pane="topRight" activeCell="B1" sqref="B1"/>
      <selection pane="bottomLeft" activeCell="A6" sqref="A6"/>
      <selection pane="bottomRight" activeCell="H10" sqref="H10"/>
    </sheetView>
  </sheetViews>
  <sheetFormatPr defaultColWidth="9.140625" defaultRowHeight="15.75" x14ac:dyDescent="0.2"/>
  <cols>
    <col min="1" max="1" width="8.85546875" style="67" customWidth="1"/>
    <col min="2" max="2" width="20.5703125" style="67" customWidth="1"/>
    <col min="3" max="3" width="18.28515625" style="67" customWidth="1"/>
    <col min="4" max="4" width="15.85546875" style="67" customWidth="1"/>
    <col min="5" max="5" width="15.7109375" style="67" customWidth="1"/>
    <col min="6" max="6" width="14.5703125" style="67" customWidth="1"/>
    <col min="7" max="7" width="18.7109375" style="67" customWidth="1"/>
    <col min="8" max="8" width="20.28515625" style="67" customWidth="1"/>
    <col min="9" max="9" width="18" style="67" customWidth="1"/>
    <col min="10" max="10" width="16" style="67" bestFit="1" customWidth="1"/>
    <col min="11" max="11" width="16.85546875" style="67" customWidth="1"/>
    <col min="12" max="12" width="14.85546875" style="67" bestFit="1" customWidth="1"/>
    <col min="13" max="13" width="17.7109375" style="67" customWidth="1"/>
    <col min="14" max="14" width="12.42578125" style="67" bestFit="1" customWidth="1"/>
    <col min="15" max="15" width="10.140625" style="67" bestFit="1" customWidth="1"/>
    <col min="16" max="16384" width="9.140625" style="67"/>
  </cols>
  <sheetData>
    <row r="1" spans="1:15" s="65" customFormat="1" ht="35.1" customHeight="1" thickBot="1" x14ac:dyDescent="0.25">
      <c r="A1" s="1115" t="s">
        <v>1218</v>
      </c>
      <c r="B1" s="1116"/>
      <c r="C1" s="1116"/>
      <c r="D1" s="1116"/>
      <c r="E1" s="1116"/>
      <c r="F1" s="1116"/>
      <c r="G1" s="1116"/>
      <c r="H1" s="1116"/>
      <c r="I1" s="1116"/>
      <c r="J1" s="1116"/>
      <c r="K1" s="1116"/>
      <c r="L1" s="1116"/>
      <c r="M1" s="1117"/>
    </row>
    <row r="2" spans="1:15" s="65" customFormat="1" ht="42.75" customHeight="1" x14ac:dyDescent="0.2">
      <c r="A2" s="1000" t="s">
        <v>1297</v>
      </c>
      <c r="B2" s="1059"/>
      <c r="C2" s="1059"/>
      <c r="D2" s="1059"/>
      <c r="E2" s="1059"/>
      <c r="F2" s="1059"/>
      <c r="G2" s="1059"/>
      <c r="H2" s="1059"/>
      <c r="I2" s="1059"/>
      <c r="J2" s="1059"/>
      <c r="K2" s="1059"/>
      <c r="L2" s="1059"/>
      <c r="M2" s="1060"/>
    </row>
    <row r="3" spans="1:15" s="65" customFormat="1" ht="45.75" customHeight="1" x14ac:dyDescent="0.2">
      <c r="A3" s="1118" t="s">
        <v>174</v>
      </c>
      <c r="B3" s="1120" t="s">
        <v>1042</v>
      </c>
      <c r="C3" s="1120"/>
      <c r="D3" s="1120"/>
      <c r="E3" s="1120"/>
      <c r="F3" s="1120"/>
      <c r="G3" s="1120"/>
      <c r="H3" s="1120" t="s">
        <v>1219</v>
      </c>
      <c r="I3" s="1120"/>
      <c r="J3" s="1120"/>
      <c r="K3" s="1120"/>
      <c r="L3" s="1120"/>
      <c r="M3" s="1121"/>
    </row>
    <row r="4" spans="1:15" s="66" customFormat="1" ht="171.75" customHeight="1" x14ac:dyDescent="0.2">
      <c r="A4" s="1119"/>
      <c r="B4" s="303" t="s">
        <v>725</v>
      </c>
      <c r="C4" s="303" t="s">
        <v>726</v>
      </c>
      <c r="D4" s="303" t="s">
        <v>197</v>
      </c>
      <c r="E4" s="303" t="s">
        <v>70</v>
      </c>
      <c r="F4" s="303" t="s">
        <v>71</v>
      </c>
      <c r="G4" s="303" t="s">
        <v>172</v>
      </c>
      <c r="H4" s="303" t="s">
        <v>725</v>
      </c>
      <c r="I4" s="303" t="s">
        <v>726</v>
      </c>
      <c r="J4" s="303" t="s">
        <v>197</v>
      </c>
      <c r="K4" s="303" t="s">
        <v>70</v>
      </c>
      <c r="L4" s="89" t="s">
        <v>71</v>
      </c>
      <c r="M4" s="91" t="s">
        <v>172</v>
      </c>
    </row>
    <row r="5" spans="1:15" x14ac:dyDescent="0.2">
      <c r="A5" s="92"/>
      <c r="B5" s="90" t="s">
        <v>248</v>
      </c>
      <c r="C5" s="90" t="s">
        <v>249</v>
      </c>
      <c r="D5" s="90" t="s">
        <v>250</v>
      </c>
      <c r="E5" s="90" t="s">
        <v>257</v>
      </c>
      <c r="F5" s="90" t="s">
        <v>251</v>
      </c>
      <c r="G5" s="90" t="s">
        <v>664</v>
      </c>
      <c r="H5" s="90" t="s">
        <v>253</v>
      </c>
      <c r="I5" s="90" t="s">
        <v>254</v>
      </c>
      <c r="J5" s="90" t="s">
        <v>255</v>
      </c>
      <c r="K5" s="90" t="s">
        <v>665</v>
      </c>
      <c r="L5" s="222" t="s">
        <v>666</v>
      </c>
      <c r="M5" s="93" t="s">
        <v>821</v>
      </c>
    </row>
    <row r="6" spans="1:15" ht="36" customHeight="1" thickBot="1" x14ac:dyDescent="0.25">
      <c r="A6" s="94">
        <v>1</v>
      </c>
      <c r="B6" s="223">
        <v>37791117.549999997</v>
      </c>
      <c r="C6" s="223">
        <v>63528373.450000003</v>
      </c>
      <c r="D6" s="223">
        <v>23123105.969999999</v>
      </c>
      <c r="E6" s="223">
        <v>6764074.7800000003</v>
      </c>
      <c r="F6" s="223">
        <v>5013447.3099999996</v>
      </c>
      <c r="G6" s="224">
        <f>SUM(B6:F6)</f>
        <v>136220119.06</v>
      </c>
      <c r="H6" s="223">
        <f>B6+'T11-Zdroje KV'!D15-'T5 - Analýza nákladov '!E91</f>
        <v>37134300.519999996</v>
      </c>
      <c r="I6" s="223">
        <f>C6+'T11-Zdroje KV'!D16-'T5 - Analýza nákladov '!E93</f>
        <v>68385461.620000005</v>
      </c>
      <c r="J6" s="223">
        <v>26370388.43</v>
      </c>
      <c r="K6" s="223">
        <v>7609044.3799999999</v>
      </c>
      <c r="L6" s="223">
        <v>7438958.9400000004</v>
      </c>
      <c r="M6" s="225">
        <f>SUM(H6:L6)</f>
        <v>146938153.88999999</v>
      </c>
      <c r="O6" s="736"/>
    </row>
    <row r="7" spans="1:15" x14ac:dyDescent="0.2">
      <c r="H7" s="490">
        <f>B6+'T11-Zdroje KV'!D15-'T5 - Analýza nákladov '!E91</f>
        <v>37134300.519999996</v>
      </c>
      <c r="I7" s="490">
        <f>C6+'T11-Zdroje KV'!D16-'T5 - Analýza nákladov '!E93</f>
        <v>68385461.620000005</v>
      </c>
    </row>
    <row r="8" spans="1:15" x14ac:dyDescent="0.2">
      <c r="J8" s="490"/>
    </row>
    <row r="9" spans="1:15" ht="15.75" customHeight="1" x14ac:dyDescent="0.2">
      <c r="B9" s="396" t="s">
        <v>799</v>
      </c>
      <c r="C9" s="396"/>
    </row>
    <row r="10" spans="1:15" x14ac:dyDescent="0.2">
      <c r="H10" s="736"/>
      <c r="I10" s="736"/>
    </row>
    <row r="11" spans="1:15" x14ac:dyDescent="0.2">
      <c r="B11" s="396" t="s">
        <v>680</v>
      </c>
      <c r="C11" s="396"/>
      <c r="H11" s="736"/>
      <c r="I11" s="736"/>
      <c r="J11" s="736"/>
      <c r="K11" s="736"/>
      <c r="L11" s="736"/>
    </row>
    <row r="12" spans="1:15" x14ac:dyDescent="0.2">
      <c r="I12" s="490"/>
    </row>
  </sheetData>
  <mergeCells count="5">
    <mergeCell ref="A1:M1"/>
    <mergeCell ref="A2:M2"/>
    <mergeCell ref="A3:A4"/>
    <mergeCell ref="B3:G3"/>
    <mergeCell ref="H3:M3"/>
  </mergeCells>
  <phoneticPr fontId="25" type="noConversion"/>
  <pageMargins left="0.4" right="0.27" top="0.98425196850393704" bottom="0.98425196850393704" header="0.51181102362204722" footer="0.51181102362204722"/>
  <pageSetup paperSize="9" scale="67"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4"/>
  <sheetViews>
    <sheetView zoomScale="90" zoomScaleNormal="90" workbookViewId="0">
      <pane xSplit="3" ySplit="3" topLeftCell="D4" activePane="bottomRight" state="frozen"/>
      <selection pane="topRight" activeCell="D1" sqref="D1"/>
      <selection pane="bottomLeft" activeCell="A4" sqref="A4"/>
      <selection pane="bottomRight" activeCell="G45" sqref="G45"/>
    </sheetView>
  </sheetViews>
  <sheetFormatPr defaultColWidth="9.140625" defaultRowHeight="15.75" x14ac:dyDescent="0.2"/>
  <cols>
    <col min="1" max="1" width="7.28515625" style="167" customWidth="1"/>
    <col min="2" max="2" width="39.85546875" style="167" customWidth="1"/>
    <col min="3" max="3" width="9.42578125" style="167" customWidth="1"/>
    <col min="4" max="4" width="18.42578125" style="167" customWidth="1"/>
    <col min="5" max="5" width="16.7109375" style="167" customWidth="1"/>
    <col min="6" max="6" width="15.42578125" style="167" customWidth="1"/>
    <col min="7" max="7" width="12.140625" style="167" bestFit="1" customWidth="1"/>
    <col min="8" max="16384" width="9.140625" style="167"/>
  </cols>
  <sheetData>
    <row r="1" spans="1:7" ht="66.75" customHeight="1" thickBot="1" x14ac:dyDescent="0.25">
      <c r="A1" s="1128" t="s">
        <v>1220</v>
      </c>
      <c r="B1" s="1129"/>
      <c r="C1" s="1129"/>
      <c r="D1" s="1129"/>
      <c r="E1" s="1129"/>
      <c r="F1" s="1130"/>
    </row>
    <row r="2" spans="1:7" ht="36.75" customHeight="1" thickBot="1" x14ac:dyDescent="0.25">
      <c r="A2" s="1131" t="s">
        <v>1295</v>
      </c>
      <c r="B2" s="1132"/>
      <c r="C2" s="1132"/>
      <c r="D2" s="1132"/>
      <c r="E2" s="1132"/>
      <c r="F2" s="1133"/>
    </row>
    <row r="3" spans="1:7" s="168" customFormat="1" ht="69" customHeight="1" thickBot="1" x14ac:dyDescent="0.25">
      <c r="A3" s="475" t="s">
        <v>492</v>
      </c>
      <c r="B3" s="475" t="s">
        <v>361</v>
      </c>
      <c r="C3" s="478" t="s">
        <v>174</v>
      </c>
      <c r="D3" s="478" t="s">
        <v>1221</v>
      </c>
      <c r="E3" s="479" t="s">
        <v>1222</v>
      </c>
      <c r="F3" s="480" t="s">
        <v>1194</v>
      </c>
      <c r="G3" s="167"/>
    </row>
    <row r="4" spans="1:7" s="168" customFormat="1" x14ac:dyDescent="0.2">
      <c r="A4" s="471"/>
      <c r="B4" s="481"/>
      <c r="C4" s="473"/>
      <c r="D4" s="473" t="s">
        <v>248</v>
      </c>
      <c r="E4" s="473" t="s">
        <v>249</v>
      </c>
      <c r="F4" s="474" t="s">
        <v>250</v>
      </c>
      <c r="G4" s="167"/>
    </row>
    <row r="5" spans="1:7" customFormat="1" x14ac:dyDescent="0.25">
      <c r="A5" s="207">
        <v>601</v>
      </c>
      <c r="B5" s="200" t="s">
        <v>566</v>
      </c>
      <c r="C5" s="201" t="s">
        <v>567</v>
      </c>
      <c r="D5" s="179">
        <v>0</v>
      </c>
      <c r="E5" s="195">
        <v>0</v>
      </c>
      <c r="F5" s="199">
        <f>E5-D5</f>
        <v>0</v>
      </c>
      <c r="G5" s="167"/>
    </row>
    <row r="6" spans="1:7" customFormat="1" x14ac:dyDescent="0.25">
      <c r="A6" s="208">
        <v>602</v>
      </c>
      <c r="B6" s="202" t="s">
        <v>568</v>
      </c>
      <c r="C6" s="203" t="s">
        <v>569</v>
      </c>
      <c r="D6" s="180">
        <v>2529813.14</v>
      </c>
      <c r="E6" s="196">
        <v>2151301.42</v>
      </c>
      <c r="F6" s="199">
        <f t="shared" ref="F6:F39" si="0">E6-D6</f>
        <v>-378511.7200000002</v>
      </c>
      <c r="G6" s="167"/>
    </row>
    <row r="7" spans="1:7" customFormat="1" x14ac:dyDescent="0.25">
      <c r="A7" s="208">
        <v>604</v>
      </c>
      <c r="B7" s="204" t="s">
        <v>570</v>
      </c>
      <c r="C7" s="203" t="s">
        <v>571</v>
      </c>
      <c r="D7" s="180">
        <v>30634.7</v>
      </c>
      <c r="E7" s="196">
        <v>23943.96</v>
      </c>
      <c r="F7" s="199">
        <f t="shared" si="0"/>
        <v>-6690.7400000000016</v>
      </c>
      <c r="G7" s="167"/>
    </row>
    <row r="8" spans="1:7" customFormat="1" x14ac:dyDescent="0.25">
      <c r="A8" s="208">
        <v>611</v>
      </c>
      <c r="B8" s="202" t="s">
        <v>572</v>
      </c>
      <c r="C8" s="203" t="s">
        <v>573</v>
      </c>
      <c r="D8" s="180">
        <v>0</v>
      </c>
      <c r="E8" s="196">
        <v>0</v>
      </c>
      <c r="F8" s="199">
        <f t="shared" si="0"/>
        <v>0</v>
      </c>
      <c r="G8" s="167"/>
    </row>
    <row r="9" spans="1:7" customFormat="1" x14ac:dyDescent="0.25">
      <c r="A9" s="208">
        <v>612</v>
      </c>
      <c r="B9" s="202" t="s">
        <v>574</v>
      </c>
      <c r="C9" s="203" t="s">
        <v>575</v>
      </c>
      <c r="D9" s="180">
        <v>0</v>
      </c>
      <c r="E9" s="196">
        <v>0</v>
      </c>
      <c r="F9" s="199">
        <f t="shared" si="0"/>
        <v>0</v>
      </c>
      <c r="G9" s="167"/>
    </row>
    <row r="10" spans="1:7" customFormat="1" x14ac:dyDescent="0.25">
      <c r="A10" s="208">
        <v>613</v>
      </c>
      <c r="B10" s="202" t="s">
        <v>576</v>
      </c>
      <c r="C10" s="203" t="s">
        <v>577</v>
      </c>
      <c r="D10" s="180">
        <v>0</v>
      </c>
      <c r="E10" s="196">
        <v>0</v>
      </c>
      <c r="F10" s="199">
        <f t="shared" si="0"/>
        <v>0</v>
      </c>
      <c r="G10" s="167"/>
    </row>
    <row r="11" spans="1:7" customFormat="1" x14ac:dyDescent="0.25">
      <c r="A11" s="208">
        <v>614</v>
      </c>
      <c r="B11" s="202" t="s">
        <v>578</v>
      </c>
      <c r="C11" s="203" t="s">
        <v>579</v>
      </c>
      <c r="D11" s="180">
        <v>0</v>
      </c>
      <c r="E11" s="196">
        <v>0</v>
      </c>
      <c r="F11" s="199">
        <f t="shared" si="0"/>
        <v>0</v>
      </c>
      <c r="G11" s="167"/>
    </row>
    <row r="12" spans="1:7" customFormat="1" x14ac:dyDescent="0.25">
      <c r="A12" s="208">
        <v>621</v>
      </c>
      <c r="B12" s="202" t="s">
        <v>580</v>
      </c>
      <c r="C12" s="203" t="s">
        <v>581</v>
      </c>
      <c r="D12" s="180">
        <v>3533.4</v>
      </c>
      <c r="E12" s="196">
        <v>3419.7</v>
      </c>
      <c r="F12" s="199">
        <f t="shared" si="0"/>
        <v>-113.70000000000027</v>
      </c>
      <c r="G12" s="167"/>
    </row>
    <row r="13" spans="1:7" customFormat="1" x14ac:dyDescent="0.25">
      <c r="A13" s="208">
        <v>622</v>
      </c>
      <c r="B13" s="202" t="s">
        <v>582</v>
      </c>
      <c r="C13" s="203" t="s">
        <v>583</v>
      </c>
      <c r="D13" s="180">
        <v>0</v>
      </c>
      <c r="E13" s="196">
        <v>0</v>
      </c>
      <c r="F13" s="199">
        <f t="shared" si="0"/>
        <v>0</v>
      </c>
      <c r="G13" s="167"/>
    </row>
    <row r="14" spans="1:7" customFormat="1" x14ac:dyDescent="0.25">
      <c r="A14" s="208">
        <v>623</v>
      </c>
      <c r="B14" s="202" t="s">
        <v>584</v>
      </c>
      <c r="C14" s="203" t="s">
        <v>585</v>
      </c>
      <c r="D14" s="180">
        <v>0</v>
      </c>
      <c r="E14" s="196">
        <v>0</v>
      </c>
      <c r="F14" s="199">
        <f t="shared" si="0"/>
        <v>0</v>
      </c>
    </row>
    <row r="15" spans="1:7" customFormat="1" x14ac:dyDescent="0.25">
      <c r="A15" s="208">
        <v>624</v>
      </c>
      <c r="B15" s="202" t="s">
        <v>586</v>
      </c>
      <c r="C15" s="203" t="s">
        <v>587</v>
      </c>
      <c r="D15" s="180">
        <v>0</v>
      </c>
      <c r="E15" s="196">
        <v>0</v>
      </c>
      <c r="F15" s="199">
        <f t="shared" si="0"/>
        <v>0</v>
      </c>
    </row>
    <row r="16" spans="1:7" customFormat="1" x14ac:dyDescent="0.25">
      <c r="A16" s="208">
        <v>641</v>
      </c>
      <c r="B16" s="202" t="s">
        <v>523</v>
      </c>
      <c r="C16" s="203" t="s">
        <v>588</v>
      </c>
      <c r="D16" s="180">
        <v>2645.75</v>
      </c>
      <c r="E16" s="196">
        <v>742.73</v>
      </c>
      <c r="F16" s="199">
        <f t="shared" si="0"/>
        <v>-1903.02</v>
      </c>
    </row>
    <row r="17" spans="1:7" customFormat="1" x14ac:dyDescent="0.25">
      <c r="A17" s="208">
        <v>642</v>
      </c>
      <c r="B17" s="202" t="s">
        <v>525</v>
      </c>
      <c r="C17" s="203" t="s">
        <v>589</v>
      </c>
      <c r="D17" s="180">
        <v>5684.12</v>
      </c>
      <c r="E17" s="196">
        <v>6010.17</v>
      </c>
      <c r="F17" s="199">
        <f t="shared" si="0"/>
        <v>326.05000000000018</v>
      </c>
    </row>
    <row r="18" spans="1:7" customFormat="1" x14ac:dyDescent="0.25">
      <c r="A18" s="208">
        <v>643</v>
      </c>
      <c r="B18" s="202" t="s">
        <v>590</v>
      </c>
      <c r="C18" s="203" t="s">
        <v>591</v>
      </c>
      <c r="D18" s="180">
        <v>0</v>
      </c>
      <c r="E18" s="196">
        <v>0</v>
      </c>
      <c r="F18" s="199">
        <f t="shared" si="0"/>
        <v>0</v>
      </c>
    </row>
    <row r="19" spans="1:7" customFormat="1" x14ac:dyDescent="0.25">
      <c r="A19" s="208">
        <v>644</v>
      </c>
      <c r="B19" s="202" t="s">
        <v>529</v>
      </c>
      <c r="C19" s="203" t="s">
        <v>592</v>
      </c>
      <c r="D19" s="180">
        <v>243.6</v>
      </c>
      <c r="E19" s="196">
        <v>154.79</v>
      </c>
      <c r="F19" s="199">
        <f t="shared" si="0"/>
        <v>-88.81</v>
      </c>
    </row>
    <row r="20" spans="1:7" customFormat="1" x14ac:dyDescent="0.25">
      <c r="A20" s="208">
        <v>645</v>
      </c>
      <c r="B20" s="202" t="s">
        <v>593</v>
      </c>
      <c r="C20" s="203" t="s">
        <v>594</v>
      </c>
      <c r="D20" s="180">
        <v>0</v>
      </c>
      <c r="E20" s="196">
        <v>0</v>
      </c>
      <c r="F20" s="199">
        <f t="shared" si="0"/>
        <v>0</v>
      </c>
    </row>
    <row r="21" spans="1:7" customFormat="1" x14ac:dyDescent="0.25">
      <c r="A21" s="208">
        <v>646</v>
      </c>
      <c r="B21" s="202" t="s">
        <v>595</v>
      </c>
      <c r="C21" s="203" t="s">
        <v>596</v>
      </c>
      <c r="D21" s="180">
        <v>0</v>
      </c>
      <c r="E21" s="196">
        <v>0</v>
      </c>
      <c r="F21" s="199">
        <f t="shared" si="0"/>
        <v>0</v>
      </c>
    </row>
    <row r="22" spans="1:7" customFormat="1" x14ac:dyDescent="0.25">
      <c r="A22" s="208">
        <v>647</v>
      </c>
      <c r="B22" s="202" t="s">
        <v>597</v>
      </c>
      <c r="C22" s="203" t="s">
        <v>598</v>
      </c>
      <c r="D22" s="180">
        <v>0</v>
      </c>
      <c r="E22" s="196">
        <v>0</v>
      </c>
      <c r="F22" s="199">
        <f t="shared" si="0"/>
        <v>0</v>
      </c>
    </row>
    <row r="23" spans="1:7" customFormat="1" x14ac:dyDescent="0.25">
      <c r="A23" s="208">
        <v>648</v>
      </c>
      <c r="B23" s="502" t="s">
        <v>954</v>
      </c>
      <c r="C23" s="203" t="s">
        <v>599</v>
      </c>
      <c r="D23" s="180">
        <v>133469.16</v>
      </c>
      <c r="E23" s="196">
        <v>188026</v>
      </c>
      <c r="F23" s="199">
        <f t="shared" si="0"/>
        <v>54556.84</v>
      </c>
      <c r="G23" s="737"/>
    </row>
    <row r="24" spans="1:7" customFormat="1" x14ac:dyDescent="0.25">
      <c r="A24" s="208">
        <v>649</v>
      </c>
      <c r="B24" s="202" t="s">
        <v>600</v>
      </c>
      <c r="C24" s="203" t="s">
        <v>601</v>
      </c>
      <c r="D24" s="180">
        <v>28343.01</v>
      </c>
      <c r="E24" s="196">
        <v>35776.25</v>
      </c>
      <c r="F24" s="199">
        <f t="shared" si="0"/>
        <v>7433.2400000000016</v>
      </c>
    </row>
    <row r="25" spans="1:7" customFormat="1" x14ac:dyDescent="0.25">
      <c r="A25" s="208">
        <v>651</v>
      </c>
      <c r="B25" s="202" t="s">
        <v>602</v>
      </c>
      <c r="C25" s="203" t="s">
        <v>603</v>
      </c>
      <c r="D25" s="180">
        <v>0</v>
      </c>
      <c r="E25" s="196">
        <v>0</v>
      </c>
      <c r="F25" s="199">
        <f t="shared" si="0"/>
        <v>0</v>
      </c>
    </row>
    <row r="26" spans="1:7" customFormat="1" x14ac:dyDescent="0.25">
      <c r="A26" s="208">
        <v>652</v>
      </c>
      <c r="B26" s="202" t="s">
        <v>604</v>
      </c>
      <c r="C26" s="203" t="s">
        <v>605</v>
      </c>
      <c r="D26" s="180">
        <v>0</v>
      </c>
      <c r="E26" s="196">
        <v>0</v>
      </c>
      <c r="F26" s="199">
        <f t="shared" si="0"/>
        <v>0</v>
      </c>
    </row>
    <row r="27" spans="1:7" customFormat="1" x14ac:dyDescent="0.25">
      <c r="A27" s="208">
        <v>653</v>
      </c>
      <c r="B27" s="202" t="s">
        <v>606</v>
      </c>
      <c r="C27" s="203" t="s">
        <v>607</v>
      </c>
      <c r="D27" s="180">
        <v>0</v>
      </c>
      <c r="E27" s="180">
        <v>0</v>
      </c>
      <c r="F27" s="199">
        <f t="shared" si="0"/>
        <v>0</v>
      </c>
    </row>
    <row r="28" spans="1:7" customFormat="1" x14ac:dyDescent="0.25">
      <c r="A28" s="208">
        <v>654</v>
      </c>
      <c r="B28" s="202" t="s">
        <v>608</v>
      </c>
      <c r="C28" s="203" t="s">
        <v>609</v>
      </c>
      <c r="D28" s="180">
        <v>0</v>
      </c>
      <c r="E28" s="180">
        <v>0</v>
      </c>
      <c r="F28" s="199">
        <f t="shared" si="0"/>
        <v>0</v>
      </c>
    </row>
    <row r="29" spans="1:7" customFormat="1" x14ac:dyDescent="0.25">
      <c r="A29" s="208">
        <v>655</v>
      </c>
      <c r="B29" s="202" t="s">
        <v>610</v>
      </c>
      <c r="C29" s="203" t="s">
        <v>611</v>
      </c>
      <c r="D29" s="180">
        <v>0</v>
      </c>
      <c r="E29" s="180">
        <v>0</v>
      </c>
      <c r="F29" s="199">
        <f t="shared" si="0"/>
        <v>0</v>
      </c>
    </row>
    <row r="30" spans="1:7" customFormat="1" x14ac:dyDescent="0.25">
      <c r="A30" s="209">
        <v>656</v>
      </c>
      <c r="B30" s="202" t="s">
        <v>612</v>
      </c>
      <c r="C30" s="203" t="s">
        <v>613</v>
      </c>
      <c r="D30" s="180">
        <v>205981.6</v>
      </c>
      <c r="E30" s="180">
        <v>133083</v>
      </c>
      <c r="F30" s="199">
        <f t="shared" si="0"/>
        <v>-72898.600000000006</v>
      </c>
      <c r="G30" s="793"/>
    </row>
    <row r="31" spans="1:7" customFormat="1" x14ac:dyDescent="0.25">
      <c r="A31" s="209">
        <v>657</v>
      </c>
      <c r="B31" s="202" t="s">
        <v>614</v>
      </c>
      <c r="C31" s="203" t="s">
        <v>615</v>
      </c>
      <c r="D31" s="180">
        <v>0</v>
      </c>
      <c r="E31" s="180">
        <v>0</v>
      </c>
      <c r="F31" s="199">
        <f t="shared" si="0"/>
        <v>0</v>
      </c>
    </row>
    <row r="32" spans="1:7" customFormat="1" x14ac:dyDescent="0.25">
      <c r="A32" s="209">
        <v>658</v>
      </c>
      <c r="B32" s="202" t="s">
        <v>616</v>
      </c>
      <c r="C32" s="203" t="s">
        <v>617</v>
      </c>
      <c r="D32" s="180">
        <v>8616</v>
      </c>
      <c r="E32" s="196">
        <v>72234.55</v>
      </c>
      <c r="F32" s="199">
        <f t="shared" si="0"/>
        <v>63618.55</v>
      </c>
    </row>
    <row r="33" spans="1:7" customFormat="1" x14ac:dyDescent="0.25">
      <c r="A33" s="209">
        <v>661</v>
      </c>
      <c r="B33" s="202" t="s">
        <v>618</v>
      </c>
      <c r="C33" s="203" t="s">
        <v>619</v>
      </c>
      <c r="D33" s="180">
        <v>0</v>
      </c>
      <c r="E33" s="180">
        <v>0</v>
      </c>
      <c r="F33" s="199">
        <f t="shared" si="0"/>
        <v>0</v>
      </c>
    </row>
    <row r="34" spans="1:7" customFormat="1" x14ac:dyDescent="0.25">
      <c r="A34" s="209">
        <v>662</v>
      </c>
      <c r="B34" s="202" t="s">
        <v>620</v>
      </c>
      <c r="C34" s="203" t="s">
        <v>621</v>
      </c>
      <c r="D34" s="180">
        <v>0</v>
      </c>
      <c r="E34" s="180">
        <v>0</v>
      </c>
      <c r="F34" s="199">
        <f t="shared" si="0"/>
        <v>0</v>
      </c>
    </row>
    <row r="35" spans="1:7" customFormat="1" x14ac:dyDescent="0.25">
      <c r="A35" s="209">
        <v>663</v>
      </c>
      <c r="B35" s="202" t="s">
        <v>622</v>
      </c>
      <c r="C35" s="203" t="s">
        <v>623</v>
      </c>
      <c r="D35" s="180">
        <v>0</v>
      </c>
      <c r="E35" s="180">
        <v>0</v>
      </c>
      <c r="F35" s="199">
        <f t="shared" si="0"/>
        <v>0</v>
      </c>
    </row>
    <row r="36" spans="1:7" customFormat="1" x14ac:dyDescent="0.25">
      <c r="A36" s="209">
        <v>664</v>
      </c>
      <c r="B36" s="202" t="s">
        <v>624</v>
      </c>
      <c r="C36" s="203" t="s">
        <v>625</v>
      </c>
      <c r="D36" s="180">
        <v>0</v>
      </c>
      <c r="E36" s="180">
        <v>0</v>
      </c>
      <c r="F36" s="199">
        <f t="shared" si="0"/>
        <v>0</v>
      </c>
      <c r="G36" s="167"/>
    </row>
    <row r="37" spans="1:7" customFormat="1" x14ac:dyDescent="0.25">
      <c r="A37" s="209">
        <v>665</v>
      </c>
      <c r="B37" s="202" t="s">
        <v>626</v>
      </c>
      <c r="C37" s="203" t="s">
        <v>627</v>
      </c>
      <c r="D37" s="180">
        <v>0</v>
      </c>
      <c r="E37" s="180">
        <v>0</v>
      </c>
      <c r="F37" s="199">
        <f t="shared" si="0"/>
        <v>0</v>
      </c>
      <c r="G37" s="167"/>
    </row>
    <row r="38" spans="1:7" x14ac:dyDescent="0.25">
      <c r="A38" s="209">
        <v>667</v>
      </c>
      <c r="B38" s="202" t="s">
        <v>628</v>
      </c>
      <c r="C38" s="203" t="s">
        <v>629</v>
      </c>
      <c r="D38" s="180">
        <v>0</v>
      </c>
      <c r="E38" s="180">
        <v>0</v>
      </c>
      <c r="F38" s="199">
        <f t="shared" si="0"/>
        <v>0</v>
      </c>
    </row>
    <row r="39" spans="1:7" x14ac:dyDescent="0.25">
      <c r="A39" s="209">
        <v>691</v>
      </c>
      <c r="B39" s="202" t="s">
        <v>630</v>
      </c>
      <c r="C39" s="203" t="s">
        <v>631</v>
      </c>
      <c r="D39" s="180">
        <v>6139358.4000000004</v>
      </c>
      <c r="E39" s="197">
        <v>5826003.8399999999</v>
      </c>
      <c r="F39" s="199">
        <f t="shared" si="0"/>
        <v>-313354.56000000052</v>
      </c>
    </row>
    <row r="40" spans="1:7" x14ac:dyDescent="0.2">
      <c r="A40" s="1122" t="s">
        <v>632</v>
      </c>
      <c r="B40" s="1123"/>
      <c r="C40" s="205" t="s">
        <v>633</v>
      </c>
      <c r="D40" s="194">
        <f>SUM(D5:D39)</f>
        <v>9088322.8800000008</v>
      </c>
      <c r="E40" s="198">
        <f>SUM(E5:E39)</f>
        <v>8440696.4100000001</v>
      </c>
      <c r="F40" s="199">
        <f>SUM(F5:F39)</f>
        <v>-647626.47000000067</v>
      </c>
    </row>
    <row r="41" spans="1:7" x14ac:dyDescent="0.2">
      <c r="A41" s="1124" t="s">
        <v>634</v>
      </c>
      <c r="B41" s="1125"/>
      <c r="C41" s="206" t="s">
        <v>635</v>
      </c>
      <c r="D41" s="43">
        <f>D40-T23_Náklady_soc_oblasť!D42</f>
        <v>1179585.4799999995</v>
      </c>
      <c r="E41" s="235">
        <f>E40-T23_Náklady_soc_oblasť!E42</f>
        <v>787869.22999999858</v>
      </c>
      <c r="F41" s="199">
        <f>F40-T23_Náklady_soc_oblasť!F42</f>
        <v>-391716.25000000029</v>
      </c>
    </row>
    <row r="42" spans="1:7" x14ac:dyDescent="0.25">
      <c r="A42" s="209">
        <v>591</v>
      </c>
      <c r="B42" s="202" t="s">
        <v>636</v>
      </c>
      <c r="C42" s="203" t="s">
        <v>637</v>
      </c>
      <c r="D42" s="180">
        <v>9320.25</v>
      </c>
      <c r="E42" s="196"/>
      <c r="F42" s="199">
        <f>E42-D42</f>
        <v>-9320.25</v>
      </c>
    </row>
    <row r="43" spans="1:7" x14ac:dyDescent="0.25">
      <c r="A43" s="209">
        <v>595</v>
      </c>
      <c r="B43" s="202" t="s">
        <v>638</v>
      </c>
      <c r="C43" s="203" t="s">
        <v>639</v>
      </c>
      <c r="D43" s="180"/>
      <c r="E43" s="196"/>
      <c r="F43" s="199">
        <f>E43-D43</f>
        <v>0</v>
      </c>
    </row>
    <row r="44" spans="1:7" ht="16.5" thickBot="1" x14ac:dyDescent="0.25">
      <c r="A44" s="1126" t="s">
        <v>640</v>
      </c>
      <c r="B44" s="1127"/>
      <c r="C44" s="350" t="s">
        <v>641</v>
      </c>
      <c r="D44" s="351">
        <f>D41-D42-D43</f>
        <v>1170265.2299999995</v>
      </c>
      <c r="E44" s="351">
        <f>E41-E42-E43</f>
        <v>787869.22999999858</v>
      </c>
      <c r="F44" s="349">
        <f>E44-D44</f>
        <v>-382396.00000000093</v>
      </c>
      <c r="G44" s="738"/>
    </row>
  </sheetData>
  <mergeCells count="5">
    <mergeCell ref="A40:B40"/>
    <mergeCell ref="A41:B41"/>
    <mergeCell ref="A44:B44"/>
    <mergeCell ref="A1:F1"/>
    <mergeCell ref="A2:F2"/>
  </mergeCells>
  <pageMargins left="0.55118110236220474" right="0.47244094488188981" top="0.59055118110236227" bottom="0.47244094488188981" header="0.15748031496062992" footer="0.15748031496062992"/>
  <pageSetup paperSize="9" scale="8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4"/>
  <sheetViews>
    <sheetView zoomScale="90" zoomScaleNormal="90" workbookViewId="0">
      <pane xSplit="3" ySplit="3" topLeftCell="D16" activePane="bottomRight" state="frozen"/>
      <selection pane="topRight" activeCell="D1" sqref="D1"/>
      <selection pane="bottomLeft" activeCell="A4" sqref="A4"/>
      <selection pane="bottomRight" activeCell="J32" sqref="J32"/>
    </sheetView>
  </sheetViews>
  <sheetFormatPr defaultRowHeight="12.75" x14ac:dyDescent="0.2"/>
  <cols>
    <col min="1" max="1" width="8.28515625" customWidth="1"/>
    <col min="2" max="2" width="42.140625" customWidth="1"/>
    <col min="3" max="3" width="10.140625" customWidth="1"/>
    <col min="4" max="4" width="17.42578125" customWidth="1"/>
    <col min="5" max="5" width="17.140625" customWidth="1"/>
    <col min="6" max="6" width="16.5703125" customWidth="1"/>
  </cols>
  <sheetData>
    <row r="1" spans="1:6" ht="61.5" customHeight="1" thickBot="1" x14ac:dyDescent="0.25">
      <c r="A1" s="1137" t="s">
        <v>1224</v>
      </c>
      <c r="B1" s="1138"/>
      <c r="C1" s="1138"/>
      <c r="D1" s="1138"/>
      <c r="E1" s="1138"/>
      <c r="F1" s="1139"/>
    </row>
    <row r="2" spans="1:6" ht="47.25" customHeight="1" thickBot="1" x14ac:dyDescent="0.25">
      <c r="A2" s="1134" t="s">
        <v>1316</v>
      </c>
      <c r="B2" s="1135"/>
      <c r="C2" s="1135"/>
      <c r="D2" s="1135"/>
      <c r="E2" s="1135"/>
      <c r="F2" s="1136"/>
    </row>
    <row r="3" spans="1:6" ht="64.5" customHeight="1" thickBot="1" x14ac:dyDescent="0.25">
      <c r="A3" s="475" t="s">
        <v>492</v>
      </c>
      <c r="B3" s="476" t="s">
        <v>361</v>
      </c>
      <c r="C3" s="477" t="s">
        <v>174</v>
      </c>
      <c r="D3" s="478" t="s">
        <v>1043</v>
      </c>
      <c r="E3" s="479" t="s">
        <v>1223</v>
      </c>
      <c r="F3" s="480" t="s">
        <v>1194</v>
      </c>
    </row>
    <row r="4" spans="1:6" ht="15.75" x14ac:dyDescent="0.2">
      <c r="A4" s="471"/>
      <c r="B4" s="472"/>
      <c r="C4" s="472"/>
      <c r="D4" s="473" t="s">
        <v>248</v>
      </c>
      <c r="E4" s="473" t="s">
        <v>249</v>
      </c>
      <c r="F4" s="474" t="s">
        <v>250</v>
      </c>
    </row>
    <row r="5" spans="1:6" ht="15.75" x14ac:dyDescent="0.25">
      <c r="A5" s="298">
        <v>501</v>
      </c>
      <c r="B5" s="185" t="s">
        <v>493</v>
      </c>
      <c r="C5" s="184" t="s">
        <v>494</v>
      </c>
      <c r="D5" s="179">
        <v>654526.31000000006</v>
      </c>
      <c r="E5" s="195">
        <v>479141.24</v>
      </c>
      <c r="F5" s="199">
        <f>E5-D5</f>
        <v>-175385.07000000007</v>
      </c>
    </row>
    <row r="6" spans="1:6" ht="15.75" x14ac:dyDescent="0.25">
      <c r="A6" s="297">
        <v>502</v>
      </c>
      <c r="B6" s="186" t="s">
        <v>495</v>
      </c>
      <c r="C6" s="181" t="s">
        <v>496</v>
      </c>
      <c r="D6" s="180">
        <v>1387689.63</v>
      </c>
      <c r="E6" s="196">
        <v>1343495.06</v>
      </c>
      <c r="F6" s="352">
        <f t="shared" ref="F6:F41" si="0">E6-D6</f>
        <v>-44194.569999999832</v>
      </c>
    </row>
    <row r="7" spans="1:6" ht="15.75" x14ac:dyDescent="0.25">
      <c r="A7" s="297">
        <v>504</v>
      </c>
      <c r="B7" s="186" t="s">
        <v>497</v>
      </c>
      <c r="C7" s="181" t="s">
        <v>498</v>
      </c>
      <c r="D7" s="180">
        <v>17989.849999999999</v>
      </c>
      <c r="E7" s="196">
        <v>14388.08</v>
      </c>
      <c r="F7" s="352">
        <f t="shared" si="0"/>
        <v>-3601.7699999999986</v>
      </c>
    </row>
    <row r="8" spans="1:6" ht="15.75" x14ac:dyDescent="0.25">
      <c r="A8" s="297">
        <v>511</v>
      </c>
      <c r="B8" s="186" t="s">
        <v>499</v>
      </c>
      <c r="C8" s="181" t="s">
        <v>500</v>
      </c>
      <c r="D8" s="180">
        <v>586741.61</v>
      </c>
      <c r="E8" s="196">
        <v>610306.74</v>
      </c>
      <c r="F8" s="352">
        <f t="shared" si="0"/>
        <v>23565.130000000005</v>
      </c>
    </row>
    <row r="9" spans="1:6" ht="15.75" x14ac:dyDescent="0.25">
      <c r="A9" s="297">
        <v>512</v>
      </c>
      <c r="B9" s="186" t="s">
        <v>501</v>
      </c>
      <c r="C9" s="181" t="s">
        <v>502</v>
      </c>
      <c r="D9" s="180">
        <v>41.32</v>
      </c>
      <c r="E9" s="196">
        <v>0</v>
      </c>
      <c r="F9" s="352">
        <f t="shared" si="0"/>
        <v>-41.32</v>
      </c>
    </row>
    <row r="10" spans="1:6" ht="15.75" x14ac:dyDescent="0.25">
      <c r="A10" s="297">
        <v>513</v>
      </c>
      <c r="B10" s="186" t="s">
        <v>503</v>
      </c>
      <c r="C10" s="181" t="s">
        <v>504</v>
      </c>
      <c r="D10" s="180">
        <v>139.19</v>
      </c>
      <c r="E10" s="196">
        <v>1378.66</v>
      </c>
      <c r="F10" s="352">
        <f t="shared" si="0"/>
        <v>1239.47</v>
      </c>
    </row>
    <row r="11" spans="1:6" ht="15.75" x14ac:dyDescent="0.25">
      <c r="A11" s="297">
        <v>518</v>
      </c>
      <c r="B11" s="186" t="s">
        <v>505</v>
      </c>
      <c r="C11" s="181" t="s">
        <v>506</v>
      </c>
      <c r="D11" s="180">
        <v>327952.87</v>
      </c>
      <c r="E11" s="196">
        <v>306768.62</v>
      </c>
      <c r="F11" s="352">
        <f t="shared" si="0"/>
        <v>-21184.25</v>
      </c>
    </row>
    <row r="12" spans="1:6" ht="15.75" x14ac:dyDescent="0.25">
      <c r="A12" s="297">
        <v>521</v>
      </c>
      <c r="B12" s="186" t="s">
        <v>507</v>
      </c>
      <c r="C12" s="181" t="s">
        <v>508</v>
      </c>
      <c r="D12" s="180">
        <v>2862653.95</v>
      </c>
      <c r="E12" s="196">
        <v>2859653.88</v>
      </c>
      <c r="F12" s="352">
        <f t="shared" si="0"/>
        <v>-3000.070000000298</v>
      </c>
    </row>
    <row r="13" spans="1:6" ht="15.75" x14ac:dyDescent="0.25">
      <c r="A13" s="297">
        <v>524</v>
      </c>
      <c r="B13" s="186" t="s">
        <v>509</v>
      </c>
      <c r="C13" s="181" t="s">
        <v>510</v>
      </c>
      <c r="D13" s="180">
        <v>978357.3</v>
      </c>
      <c r="E13" s="196">
        <v>974956.46</v>
      </c>
      <c r="F13" s="352">
        <f t="shared" si="0"/>
        <v>-3400.8400000000838</v>
      </c>
    </row>
    <row r="14" spans="1:6" ht="15.75" x14ac:dyDescent="0.25">
      <c r="A14" s="297">
        <v>525</v>
      </c>
      <c r="B14" s="186" t="s">
        <v>511</v>
      </c>
      <c r="C14" s="181" t="s">
        <v>512</v>
      </c>
      <c r="D14" s="180">
        <v>20384.900000000001</v>
      </c>
      <c r="E14" s="196">
        <v>20007.57</v>
      </c>
      <c r="F14" s="352">
        <f t="shared" si="0"/>
        <v>-377.33000000000175</v>
      </c>
    </row>
    <row r="15" spans="1:6" ht="15.75" x14ac:dyDescent="0.25">
      <c r="A15" s="297">
        <v>527</v>
      </c>
      <c r="B15" s="186" t="s">
        <v>513</v>
      </c>
      <c r="C15" s="181" t="s">
        <v>514</v>
      </c>
      <c r="D15" s="180">
        <v>157833.42000000001</v>
      </c>
      <c r="E15" s="196">
        <v>143343.74</v>
      </c>
      <c r="F15" s="352">
        <f t="shared" si="0"/>
        <v>-14489.680000000022</v>
      </c>
    </row>
    <row r="16" spans="1:6" ht="15.75" x14ac:dyDescent="0.25">
      <c r="A16" s="297">
        <v>528</v>
      </c>
      <c r="B16" s="186" t="s">
        <v>515</v>
      </c>
      <c r="C16" s="181" t="s">
        <v>516</v>
      </c>
      <c r="D16" s="180">
        <v>0</v>
      </c>
      <c r="E16" s="196">
        <v>0</v>
      </c>
      <c r="F16" s="352">
        <f t="shared" si="0"/>
        <v>0</v>
      </c>
    </row>
    <row r="17" spans="1:7" ht="15.75" x14ac:dyDescent="0.25">
      <c r="A17" s="297">
        <v>531</v>
      </c>
      <c r="B17" s="186" t="s">
        <v>517</v>
      </c>
      <c r="C17" s="181" t="s">
        <v>518</v>
      </c>
      <c r="D17" s="180">
        <v>0</v>
      </c>
      <c r="E17" s="196">
        <v>0</v>
      </c>
      <c r="F17" s="352">
        <f t="shared" si="0"/>
        <v>0</v>
      </c>
    </row>
    <row r="18" spans="1:7" ht="15.75" x14ac:dyDescent="0.25">
      <c r="A18" s="297">
        <v>532</v>
      </c>
      <c r="B18" s="186" t="s">
        <v>519</v>
      </c>
      <c r="C18" s="181" t="s">
        <v>520</v>
      </c>
      <c r="D18" s="180">
        <v>228711.61</v>
      </c>
      <c r="E18" s="196">
        <v>228711.62</v>
      </c>
      <c r="F18" s="352">
        <f t="shared" si="0"/>
        <v>1.0000000009313226E-2</v>
      </c>
    </row>
    <row r="19" spans="1:7" ht="15.75" x14ac:dyDescent="0.25">
      <c r="A19" s="297">
        <v>538</v>
      </c>
      <c r="B19" s="186" t="s">
        <v>521</v>
      </c>
      <c r="C19" s="181" t="s">
        <v>522</v>
      </c>
      <c r="D19" s="180">
        <v>23494.84</v>
      </c>
      <c r="E19" s="196">
        <v>14998.46</v>
      </c>
      <c r="F19" s="352">
        <f t="shared" si="0"/>
        <v>-8496.380000000001</v>
      </c>
    </row>
    <row r="20" spans="1:7" ht="15.75" x14ac:dyDescent="0.25">
      <c r="A20" s="297">
        <v>541</v>
      </c>
      <c r="B20" s="186" t="s">
        <v>523</v>
      </c>
      <c r="C20" s="181" t="s">
        <v>524</v>
      </c>
      <c r="D20" s="180">
        <v>0</v>
      </c>
      <c r="E20" s="196">
        <v>0</v>
      </c>
      <c r="F20" s="352">
        <f t="shared" si="0"/>
        <v>0</v>
      </c>
    </row>
    <row r="21" spans="1:7" ht="15.75" x14ac:dyDescent="0.25">
      <c r="A21" s="297">
        <v>542</v>
      </c>
      <c r="B21" s="186" t="s">
        <v>525</v>
      </c>
      <c r="C21" s="181" t="s">
        <v>526</v>
      </c>
      <c r="D21" s="180">
        <v>6.04</v>
      </c>
      <c r="E21" s="196">
        <v>0</v>
      </c>
      <c r="F21" s="352">
        <f t="shared" si="0"/>
        <v>-6.04</v>
      </c>
    </row>
    <row r="22" spans="1:7" ht="15.75" x14ac:dyDescent="0.25">
      <c r="A22" s="297">
        <v>543</v>
      </c>
      <c r="B22" s="186" t="s">
        <v>527</v>
      </c>
      <c r="C22" s="181" t="s">
        <v>528</v>
      </c>
      <c r="D22" s="180">
        <v>1520.61</v>
      </c>
      <c r="E22" s="196">
        <v>1107.07</v>
      </c>
      <c r="F22" s="352">
        <f t="shared" si="0"/>
        <v>-413.53999999999996</v>
      </c>
    </row>
    <row r="23" spans="1:7" ht="15.75" x14ac:dyDescent="0.25">
      <c r="A23" s="297">
        <v>544</v>
      </c>
      <c r="B23" s="186" t="s">
        <v>529</v>
      </c>
      <c r="C23" s="181" t="s">
        <v>530</v>
      </c>
      <c r="D23" s="180">
        <v>0</v>
      </c>
      <c r="E23" s="196">
        <v>0</v>
      </c>
      <c r="F23" s="352">
        <f t="shared" si="0"/>
        <v>0</v>
      </c>
    </row>
    <row r="24" spans="1:7" ht="15.75" x14ac:dyDescent="0.25">
      <c r="A24" s="297">
        <v>545</v>
      </c>
      <c r="B24" s="186" t="s">
        <v>531</v>
      </c>
      <c r="C24" s="181" t="s">
        <v>532</v>
      </c>
      <c r="D24" s="180">
        <v>6.49</v>
      </c>
      <c r="E24" s="196">
        <v>0</v>
      </c>
      <c r="F24" s="352">
        <f t="shared" si="0"/>
        <v>-6.49</v>
      </c>
    </row>
    <row r="25" spans="1:7" ht="15.75" x14ac:dyDescent="0.25">
      <c r="A25" s="297">
        <v>546</v>
      </c>
      <c r="B25" s="186" t="s">
        <v>533</v>
      </c>
      <c r="C25" s="181" t="s">
        <v>534</v>
      </c>
      <c r="D25" s="180">
        <v>0</v>
      </c>
      <c r="E25" s="196">
        <v>0</v>
      </c>
      <c r="F25" s="352">
        <f t="shared" si="0"/>
        <v>0</v>
      </c>
    </row>
    <row r="26" spans="1:7" ht="15.75" x14ac:dyDescent="0.25">
      <c r="A26" s="297">
        <v>547</v>
      </c>
      <c r="B26" s="186" t="s">
        <v>535</v>
      </c>
      <c r="C26" s="181" t="s">
        <v>536</v>
      </c>
      <c r="D26" s="180">
        <v>0</v>
      </c>
      <c r="E26" s="196">
        <v>0</v>
      </c>
      <c r="F26" s="352">
        <f t="shared" si="0"/>
        <v>0</v>
      </c>
    </row>
    <row r="27" spans="1:7" ht="15.75" x14ac:dyDescent="0.25">
      <c r="A27" s="297">
        <v>548</v>
      </c>
      <c r="B27" s="186" t="s">
        <v>537</v>
      </c>
      <c r="C27" s="181" t="s">
        <v>538</v>
      </c>
      <c r="D27" s="180">
        <v>1482.13</v>
      </c>
      <c r="E27" s="196">
        <v>421.86</v>
      </c>
      <c r="F27" s="352">
        <f t="shared" si="0"/>
        <v>-1060.27</v>
      </c>
    </row>
    <row r="28" spans="1:7" ht="15.75" x14ac:dyDescent="0.25">
      <c r="A28" s="297">
        <v>549</v>
      </c>
      <c r="B28" s="186" t="s">
        <v>539</v>
      </c>
      <c r="C28" s="181" t="s">
        <v>540</v>
      </c>
      <c r="D28" s="180">
        <v>205981.6</v>
      </c>
      <c r="E28" s="196">
        <v>133083</v>
      </c>
      <c r="F28" s="352">
        <f t="shared" si="0"/>
        <v>-72898.600000000006</v>
      </c>
      <c r="G28" s="793"/>
    </row>
    <row r="29" spans="1:7" ht="15.75" x14ac:dyDescent="0.25">
      <c r="A29" s="297">
        <v>551</v>
      </c>
      <c r="B29" s="186" t="s">
        <v>541</v>
      </c>
      <c r="C29" s="181" t="s">
        <v>542</v>
      </c>
      <c r="D29" s="180">
        <v>283008.24</v>
      </c>
      <c r="E29" s="196">
        <v>286148.12</v>
      </c>
      <c r="F29" s="352">
        <f t="shared" si="0"/>
        <v>3139.8800000000047</v>
      </c>
    </row>
    <row r="30" spans="1:7" ht="15.75" x14ac:dyDescent="0.25">
      <c r="A30" s="299">
        <v>552</v>
      </c>
      <c r="B30" s="186" t="s">
        <v>670</v>
      </c>
      <c r="C30" s="181" t="s">
        <v>543</v>
      </c>
      <c r="D30" s="180">
        <v>0</v>
      </c>
      <c r="E30" s="196">
        <v>0</v>
      </c>
      <c r="F30" s="352">
        <f t="shared" si="0"/>
        <v>0</v>
      </c>
    </row>
    <row r="31" spans="1:7" ht="15.75" x14ac:dyDescent="0.25">
      <c r="A31" s="299">
        <v>553</v>
      </c>
      <c r="B31" s="186" t="s">
        <v>544</v>
      </c>
      <c r="C31" s="181" t="s">
        <v>545</v>
      </c>
      <c r="D31" s="180">
        <v>0</v>
      </c>
      <c r="E31" s="196">
        <v>0</v>
      </c>
      <c r="F31" s="352">
        <f t="shared" si="0"/>
        <v>0</v>
      </c>
    </row>
    <row r="32" spans="1:7" ht="15.75" x14ac:dyDescent="0.25">
      <c r="A32" s="299">
        <v>554</v>
      </c>
      <c r="B32" s="186" t="s">
        <v>546</v>
      </c>
      <c r="C32" s="181" t="s">
        <v>547</v>
      </c>
      <c r="D32" s="180">
        <v>0</v>
      </c>
      <c r="E32" s="180">
        <v>0</v>
      </c>
      <c r="F32" s="352">
        <f t="shared" si="0"/>
        <v>0</v>
      </c>
    </row>
    <row r="33" spans="1:7" ht="15.75" x14ac:dyDescent="0.25">
      <c r="A33" s="299">
        <v>555</v>
      </c>
      <c r="B33" s="186" t="s">
        <v>548</v>
      </c>
      <c r="C33" s="181" t="s">
        <v>549</v>
      </c>
      <c r="D33" s="180">
        <v>0</v>
      </c>
      <c r="E33" s="180">
        <v>0</v>
      </c>
      <c r="F33" s="352">
        <f t="shared" si="0"/>
        <v>0</v>
      </c>
    </row>
    <row r="34" spans="1:7" ht="15.75" x14ac:dyDescent="0.25">
      <c r="A34" s="299">
        <v>556</v>
      </c>
      <c r="B34" s="186" t="s">
        <v>550</v>
      </c>
      <c r="C34" s="181" t="s">
        <v>551</v>
      </c>
      <c r="D34" s="180">
        <v>133469.16</v>
      </c>
      <c r="E34" s="180">
        <v>188026</v>
      </c>
      <c r="F34" s="352">
        <f t="shared" si="0"/>
        <v>54556.84</v>
      </c>
      <c r="G34" s="737"/>
    </row>
    <row r="35" spans="1:7" ht="15.75" x14ac:dyDescent="0.25">
      <c r="A35" s="299">
        <v>557</v>
      </c>
      <c r="B35" s="186" t="s">
        <v>552</v>
      </c>
      <c r="C35" s="181" t="s">
        <v>553</v>
      </c>
      <c r="D35" s="180">
        <v>0</v>
      </c>
      <c r="E35" s="180">
        <v>0</v>
      </c>
      <c r="F35" s="352">
        <f t="shared" si="0"/>
        <v>0</v>
      </c>
    </row>
    <row r="36" spans="1:7" ht="15.75" x14ac:dyDescent="0.25">
      <c r="A36" s="299">
        <v>558</v>
      </c>
      <c r="B36" s="186" t="s">
        <v>554</v>
      </c>
      <c r="C36" s="181" t="s">
        <v>555</v>
      </c>
      <c r="D36" s="180">
        <v>-46.67</v>
      </c>
      <c r="E36" s="196">
        <v>0</v>
      </c>
      <c r="F36" s="352">
        <f t="shared" si="0"/>
        <v>46.67</v>
      </c>
    </row>
    <row r="37" spans="1:7" ht="20.25" customHeight="1" x14ac:dyDescent="0.25">
      <c r="A37" s="299">
        <v>561</v>
      </c>
      <c r="B37" s="186" t="s">
        <v>557</v>
      </c>
      <c r="C37" s="181" t="s">
        <v>556</v>
      </c>
      <c r="D37" s="180">
        <v>36793</v>
      </c>
      <c r="E37" s="196">
        <v>46891</v>
      </c>
      <c r="F37" s="352">
        <f t="shared" si="0"/>
        <v>10098</v>
      </c>
    </row>
    <row r="38" spans="1:7" ht="15.75" x14ac:dyDescent="0.25">
      <c r="A38" s="299">
        <v>562</v>
      </c>
      <c r="B38" s="186" t="s">
        <v>559</v>
      </c>
      <c r="C38" s="181" t="s">
        <v>558</v>
      </c>
      <c r="D38" s="180">
        <v>0</v>
      </c>
      <c r="E38" s="180">
        <v>0</v>
      </c>
      <c r="F38" s="352">
        <f t="shared" si="0"/>
        <v>0</v>
      </c>
    </row>
    <row r="39" spans="1:7" ht="15.75" x14ac:dyDescent="0.25">
      <c r="A39" s="299">
        <v>563</v>
      </c>
      <c r="B39" s="186" t="s">
        <v>561</v>
      </c>
      <c r="C39" s="181" t="s">
        <v>560</v>
      </c>
      <c r="D39" s="180">
        <v>0</v>
      </c>
      <c r="E39" s="180">
        <v>0</v>
      </c>
      <c r="F39" s="352">
        <f t="shared" si="0"/>
        <v>0</v>
      </c>
    </row>
    <row r="40" spans="1:7" ht="15.75" x14ac:dyDescent="0.25">
      <c r="A40" s="300">
        <v>565</v>
      </c>
      <c r="B40" s="304" t="s">
        <v>669</v>
      </c>
      <c r="C40" s="181" t="s">
        <v>562</v>
      </c>
      <c r="D40" s="180">
        <v>0</v>
      </c>
      <c r="E40" s="180">
        <v>0</v>
      </c>
      <c r="F40" s="352">
        <f t="shared" si="0"/>
        <v>0</v>
      </c>
    </row>
    <row r="41" spans="1:7" ht="16.5" thickBot="1" x14ac:dyDescent="0.3">
      <c r="A41" s="300">
        <v>567</v>
      </c>
      <c r="B41" s="187" t="s">
        <v>563</v>
      </c>
      <c r="C41" s="182" t="s">
        <v>564</v>
      </c>
      <c r="D41" s="180">
        <v>0</v>
      </c>
      <c r="E41" s="180">
        <v>0</v>
      </c>
      <c r="F41" s="353">
        <f t="shared" si="0"/>
        <v>0</v>
      </c>
    </row>
    <row r="42" spans="1:7" ht="24.75" customHeight="1" thickBot="1" x14ac:dyDescent="0.25">
      <c r="A42" s="1140" t="s">
        <v>724</v>
      </c>
      <c r="B42" s="1141"/>
      <c r="C42" s="296" t="s">
        <v>565</v>
      </c>
      <c r="D42" s="183">
        <f>SUM(D5:D41)</f>
        <v>7908737.4000000013</v>
      </c>
      <c r="E42" s="348">
        <f>SUM(E5:E41)</f>
        <v>7652827.1800000016</v>
      </c>
      <c r="F42" s="354">
        <f>SUM(F5:F41)</f>
        <v>-255910.22000000038</v>
      </c>
    </row>
    <row r="43" spans="1:7" x14ac:dyDescent="0.2">
      <c r="B43" s="169"/>
      <c r="C43" s="169"/>
      <c r="D43" s="169"/>
      <c r="E43" s="169"/>
      <c r="G43" s="393"/>
    </row>
    <row r="44" spans="1:7" x14ac:dyDescent="0.2">
      <c r="D44" s="737"/>
      <c r="E44" s="737"/>
    </row>
  </sheetData>
  <mergeCells count="3">
    <mergeCell ref="A2:F2"/>
    <mergeCell ref="A1:F1"/>
    <mergeCell ref="A42:B42"/>
  </mergeCells>
  <pageMargins left="0.39370078740157483" right="0.23622047244094491" top="0.59055118110236227" bottom="0.74803149606299213" header="0.31496062992125984" footer="0.31496062992125984"/>
  <pageSetup paperSize="9" scale="8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7109375" customWidth="1"/>
    <col min="5" max="5" width="14.28515625" customWidth="1"/>
    <col min="6" max="6" width="13.7109375" customWidth="1"/>
  </cols>
  <sheetData>
    <row r="1" spans="1:6" ht="45.75" customHeight="1" x14ac:dyDescent="0.2">
      <c r="A1" s="1143" t="s">
        <v>484</v>
      </c>
      <c r="B1" s="1144"/>
      <c r="C1" s="1144"/>
      <c r="D1" s="1144"/>
      <c r="E1" s="1144"/>
      <c r="F1" s="1145"/>
    </row>
    <row r="2" spans="1:6" ht="19.5" customHeight="1" x14ac:dyDescent="0.25">
      <c r="A2" s="1142" t="s">
        <v>352</v>
      </c>
      <c r="B2" s="1142"/>
      <c r="C2" s="1142"/>
      <c r="D2" s="1142"/>
      <c r="E2" s="1142"/>
      <c r="F2" s="1142"/>
    </row>
    <row r="3" spans="1:6" ht="42" customHeight="1" x14ac:dyDescent="0.2">
      <c r="A3" s="170" t="s">
        <v>362</v>
      </c>
      <c r="B3" s="171" t="s">
        <v>363</v>
      </c>
      <c r="C3" s="178" t="s">
        <v>486</v>
      </c>
      <c r="D3" s="171" t="s">
        <v>481</v>
      </c>
      <c r="E3" s="171" t="s">
        <v>482</v>
      </c>
      <c r="F3" s="171" t="s">
        <v>483</v>
      </c>
    </row>
    <row r="4" spans="1:6" ht="15.75" x14ac:dyDescent="0.25">
      <c r="A4" s="172" t="s">
        <v>364</v>
      </c>
      <c r="B4" s="172" t="s">
        <v>365</v>
      </c>
      <c r="C4" s="173"/>
      <c r="D4" s="173"/>
      <c r="E4" s="173"/>
      <c r="F4" s="173"/>
    </row>
    <row r="5" spans="1:6" ht="15.75" x14ac:dyDescent="0.25">
      <c r="A5" s="177" t="s">
        <v>366</v>
      </c>
      <c r="B5" s="172" t="s">
        <v>367</v>
      </c>
      <c r="C5" s="173"/>
      <c r="D5" s="173"/>
      <c r="E5" s="173"/>
      <c r="F5" s="173"/>
    </row>
    <row r="6" spans="1:6" ht="15.75" x14ac:dyDescent="0.25">
      <c r="A6" s="172" t="s">
        <v>368</v>
      </c>
      <c r="B6" s="172" t="s">
        <v>369</v>
      </c>
      <c r="C6" s="173"/>
      <c r="D6" s="173"/>
      <c r="E6" s="173"/>
      <c r="F6" s="173"/>
    </row>
    <row r="7" spans="1:6" ht="15.75" x14ac:dyDescent="0.25">
      <c r="A7" s="172" t="s">
        <v>370</v>
      </c>
      <c r="B7" s="172" t="s">
        <v>371</v>
      </c>
      <c r="C7" s="173"/>
      <c r="D7" s="173"/>
      <c r="E7" s="173"/>
      <c r="F7" s="173"/>
    </row>
    <row r="8" spans="1:6" ht="15.75" x14ac:dyDescent="0.25">
      <c r="A8" s="176" t="s">
        <v>485</v>
      </c>
      <c r="B8" s="172" t="s">
        <v>372</v>
      </c>
      <c r="C8" s="173"/>
      <c r="D8" s="173"/>
      <c r="E8" s="173"/>
      <c r="F8" s="173"/>
    </row>
    <row r="9" spans="1:6" ht="15.75" x14ac:dyDescent="0.25">
      <c r="A9" s="172" t="s">
        <v>373</v>
      </c>
      <c r="B9" s="172" t="s">
        <v>374</v>
      </c>
      <c r="C9" s="173"/>
      <c r="D9" s="173"/>
      <c r="E9" s="173"/>
      <c r="F9" s="173"/>
    </row>
    <row r="10" spans="1:6" ht="15.75" x14ac:dyDescent="0.25">
      <c r="A10" s="172" t="s">
        <v>375</v>
      </c>
      <c r="B10" s="172" t="s">
        <v>376</v>
      </c>
      <c r="C10" s="173"/>
      <c r="D10" s="173"/>
      <c r="E10" s="173"/>
      <c r="F10" s="173"/>
    </row>
    <row r="11" spans="1:6" ht="15.75" x14ac:dyDescent="0.25">
      <c r="A11" s="172" t="s">
        <v>377</v>
      </c>
      <c r="B11" s="172" t="s">
        <v>378</v>
      </c>
      <c r="C11" s="173"/>
      <c r="D11" s="173"/>
      <c r="E11" s="173"/>
      <c r="F11" s="173"/>
    </row>
    <row r="12" spans="1:6" ht="15.75" x14ac:dyDescent="0.25">
      <c r="A12" s="177" t="s">
        <v>379</v>
      </c>
      <c r="B12" s="172" t="s">
        <v>380</v>
      </c>
      <c r="C12" s="173"/>
      <c r="D12" s="173"/>
      <c r="E12" s="173"/>
      <c r="F12" s="173"/>
    </row>
    <row r="13" spans="1:6" ht="15.75" x14ac:dyDescent="0.25">
      <c r="A13" s="172" t="s">
        <v>381</v>
      </c>
      <c r="B13" s="172" t="s">
        <v>382</v>
      </c>
      <c r="C13" s="173"/>
      <c r="D13" s="173"/>
      <c r="E13" s="173"/>
      <c r="F13" s="173"/>
    </row>
    <row r="14" spans="1:6" ht="15.75" x14ac:dyDescent="0.25">
      <c r="A14" s="172" t="s">
        <v>383</v>
      </c>
      <c r="B14" s="172" t="s">
        <v>384</v>
      </c>
      <c r="C14" s="173"/>
      <c r="D14" s="173"/>
      <c r="E14" s="173"/>
      <c r="F14" s="173"/>
    </row>
    <row r="15" spans="1:6" ht="15.75" x14ac:dyDescent="0.25">
      <c r="A15" s="172" t="s">
        <v>385</v>
      </c>
      <c r="B15" s="172" t="s">
        <v>386</v>
      </c>
      <c r="C15" s="173"/>
      <c r="D15" s="173"/>
      <c r="E15" s="173"/>
      <c r="F15" s="173"/>
    </row>
    <row r="16" spans="1:6" ht="15.75" x14ac:dyDescent="0.25">
      <c r="A16" s="172" t="s">
        <v>387</v>
      </c>
      <c r="B16" s="172" t="s">
        <v>388</v>
      </c>
      <c r="C16" s="173"/>
      <c r="D16" s="173"/>
      <c r="E16" s="173"/>
      <c r="F16" s="173"/>
    </row>
    <row r="17" spans="1:6" ht="15.75" x14ac:dyDescent="0.25">
      <c r="A17" s="172" t="s">
        <v>389</v>
      </c>
      <c r="B17" s="172" t="s">
        <v>390</v>
      </c>
      <c r="C17" s="173"/>
      <c r="D17" s="173"/>
      <c r="E17" s="173"/>
      <c r="F17" s="173"/>
    </row>
    <row r="18" spans="1:6" ht="15.75" x14ac:dyDescent="0.25">
      <c r="A18" s="172" t="s">
        <v>391</v>
      </c>
      <c r="B18" s="172" t="s">
        <v>392</v>
      </c>
      <c r="C18" s="173"/>
      <c r="D18" s="173"/>
      <c r="E18" s="173"/>
      <c r="F18" s="173"/>
    </row>
    <row r="19" spans="1:6" ht="15.75" x14ac:dyDescent="0.25">
      <c r="A19" s="172" t="s">
        <v>393</v>
      </c>
      <c r="B19" s="172" t="s">
        <v>394</v>
      </c>
      <c r="C19" s="173"/>
      <c r="D19" s="173"/>
      <c r="E19" s="173"/>
      <c r="F19" s="173"/>
    </row>
    <row r="20" spans="1:6" ht="15.75" x14ac:dyDescent="0.25">
      <c r="A20" s="172" t="s">
        <v>395</v>
      </c>
      <c r="B20" s="172" t="s">
        <v>396</v>
      </c>
      <c r="C20" s="173"/>
      <c r="D20" s="173"/>
      <c r="E20" s="173"/>
      <c r="F20" s="173"/>
    </row>
    <row r="21" spans="1:6" ht="15.75" x14ac:dyDescent="0.25">
      <c r="A21" s="172" t="s">
        <v>397</v>
      </c>
      <c r="B21" s="172" t="s">
        <v>398</v>
      </c>
      <c r="C21" s="173"/>
      <c r="D21" s="173"/>
      <c r="E21" s="173"/>
      <c r="F21" s="173"/>
    </row>
    <row r="22" spans="1:6" ht="15.75" x14ac:dyDescent="0.25">
      <c r="A22" s="172" t="s">
        <v>399</v>
      </c>
      <c r="B22" s="172" t="s">
        <v>400</v>
      </c>
      <c r="C22" s="173"/>
      <c r="D22" s="173"/>
      <c r="E22" s="173"/>
      <c r="F22" s="173"/>
    </row>
    <row r="23" spans="1:6" ht="15.75" x14ac:dyDescent="0.25">
      <c r="A23" s="172" t="s">
        <v>401</v>
      </c>
      <c r="B23" s="172" t="s">
        <v>402</v>
      </c>
      <c r="C23" s="173"/>
      <c r="D23" s="173"/>
      <c r="E23" s="173"/>
      <c r="F23" s="173"/>
    </row>
    <row r="24" spans="1:6" ht="15.75" x14ac:dyDescent="0.25">
      <c r="A24" s="177" t="s">
        <v>403</v>
      </c>
      <c r="B24" s="172" t="s">
        <v>404</v>
      </c>
      <c r="C24" s="173"/>
      <c r="D24" s="173"/>
      <c r="E24" s="173"/>
      <c r="F24" s="173"/>
    </row>
    <row r="25" spans="1:6" ht="15.75" x14ac:dyDescent="0.25">
      <c r="A25" s="172" t="s">
        <v>405</v>
      </c>
      <c r="B25" s="172" t="s">
        <v>406</v>
      </c>
      <c r="C25" s="173"/>
      <c r="D25" s="173"/>
      <c r="E25" s="173"/>
      <c r="F25" s="173"/>
    </row>
    <row r="26" spans="1:6" ht="15.75" x14ac:dyDescent="0.25">
      <c r="A26" s="172" t="s">
        <v>407</v>
      </c>
      <c r="B26" s="172" t="s">
        <v>408</v>
      </c>
      <c r="C26" s="173"/>
      <c r="D26" s="173"/>
      <c r="E26" s="173"/>
      <c r="F26" s="173"/>
    </row>
    <row r="27" spans="1:6" ht="15.75" x14ac:dyDescent="0.25">
      <c r="A27" s="172" t="s">
        <v>409</v>
      </c>
      <c r="B27" s="172" t="s">
        <v>410</v>
      </c>
      <c r="C27" s="173"/>
      <c r="D27" s="173"/>
      <c r="E27" s="173"/>
      <c r="F27" s="173"/>
    </row>
    <row r="28" spans="1:6" ht="15.75" x14ac:dyDescent="0.25">
      <c r="A28" s="172" t="s">
        <v>411</v>
      </c>
      <c r="B28" s="172" t="s">
        <v>412</v>
      </c>
      <c r="C28" s="173"/>
      <c r="D28" s="173"/>
      <c r="E28" s="173"/>
      <c r="F28" s="173"/>
    </row>
    <row r="29" spans="1:6" ht="15.75" x14ac:dyDescent="0.25">
      <c r="A29" s="172" t="s">
        <v>413</v>
      </c>
      <c r="B29" s="172" t="s">
        <v>414</v>
      </c>
      <c r="C29" s="173"/>
      <c r="D29" s="173"/>
      <c r="E29" s="173"/>
      <c r="F29" s="173"/>
    </row>
    <row r="30" spans="1:6" ht="15.75" x14ac:dyDescent="0.25">
      <c r="A30" s="172" t="s">
        <v>415</v>
      </c>
      <c r="B30" s="172" t="s">
        <v>416</v>
      </c>
      <c r="C30" s="173"/>
      <c r="D30" s="173"/>
      <c r="E30" s="173"/>
      <c r="F30" s="173"/>
    </row>
    <row r="31" spans="1:6" ht="15.75" x14ac:dyDescent="0.25">
      <c r="A31" s="172" t="s">
        <v>417</v>
      </c>
      <c r="B31" s="172" t="s">
        <v>418</v>
      </c>
      <c r="C31" s="173"/>
      <c r="D31" s="173"/>
      <c r="E31" s="173"/>
      <c r="F31" s="173"/>
    </row>
    <row r="32" spans="1:6" ht="15.75" x14ac:dyDescent="0.25">
      <c r="A32" s="172" t="s">
        <v>419</v>
      </c>
      <c r="B32" s="172" t="s">
        <v>420</v>
      </c>
      <c r="C32" s="173"/>
      <c r="D32" s="173"/>
      <c r="E32" s="173"/>
      <c r="F32" s="173"/>
    </row>
    <row r="33" spans="1:6" ht="15.75" x14ac:dyDescent="0.25">
      <c r="A33" s="177" t="s">
        <v>421</v>
      </c>
      <c r="B33" s="172" t="s">
        <v>422</v>
      </c>
      <c r="C33" s="173"/>
      <c r="D33" s="173"/>
      <c r="E33" s="173"/>
      <c r="F33" s="173"/>
    </row>
    <row r="34" spans="1:6" ht="15.75" x14ac:dyDescent="0.25">
      <c r="A34" s="172" t="s">
        <v>423</v>
      </c>
      <c r="B34" s="172" t="s">
        <v>424</v>
      </c>
      <c r="C34" s="173"/>
      <c r="D34" s="173"/>
      <c r="E34" s="173"/>
      <c r="F34" s="173"/>
    </row>
    <row r="35" spans="1:6" ht="15.75" x14ac:dyDescent="0.25">
      <c r="A35" s="172" t="s">
        <v>425</v>
      </c>
      <c r="B35" s="172" t="s">
        <v>426</v>
      </c>
      <c r="C35" s="173"/>
      <c r="D35" s="173"/>
      <c r="E35" s="173"/>
      <c r="F35" s="173"/>
    </row>
    <row r="36" spans="1:6" ht="15.75" x14ac:dyDescent="0.25">
      <c r="A36" s="172" t="s">
        <v>427</v>
      </c>
      <c r="B36" s="172" t="s">
        <v>428</v>
      </c>
      <c r="C36" s="173"/>
      <c r="D36" s="173"/>
      <c r="E36" s="173"/>
      <c r="F36" s="173"/>
    </row>
    <row r="37" spans="1:6" ht="15.75" x14ac:dyDescent="0.25">
      <c r="A37" s="172" t="s">
        <v>429</v>
      </c>
      <c r="B37" s="172" t="s">
        <v>430</v>
      </c>
      <c r="C37" s="173"/>
      <c r="D37" s="173"/>
      <c r="E37" s="173"/>
      <c r="F37" s="173"/>
    </row>
    <row r="38" spans="1:6" ht="15.75" x14ac:dyDescent="0.25">
      <c r="A38" s="172" t="s">
        <v>431</v>
      </c>
      <c r="B38" s="172" t="s">
        <v>432</v>
      </c>
      <c r="C38" s="173"/>
      <c r="D38" s="173"/>
      <c r="E38" s="173"/>
      <c r="F38" s="173"/>
    </row>
    <row r="39" spans="1:6" ht="15.75" x14ac:dyDescent="0.25">
      <c r="A39" s="172" t="s">
        <v>433</v>
      </c>
      <c r="B39" s="172" t="s">
        <v>434</v>
      </c>
      <c r="C39" s="173"/>
      <c r="D39" s="173"/>
      <c r="E39" s="173"/>
      <c r="F39" s="173"/>
    </row>
    <row r="40" spans="1:6" ht="15.75" x14ac:dyDescent="0.25">
      <c r="A40" s="177" t="s">
        <v>435</v>
      </c>
      <c r="B40" s="172" t="s">
        <v>436</v>
      </c>
      <c r="C40" s="173"/>
      <c r="D40" s="173"/>
      <c r="E40" s="173"/>
      <c r="F40" s="173"/>
    </row>
    <row r="41" spans="1:6" ht="15.75" x14ac:dyDescent="0.25">
      <c r="A41" s="172" t="s">
        <v>437</v>
      </c>
      <c r="B41" s="172" t="s">
        <v>438</v>
      </c>
      <c r="C41" s="173"/>
      <c r="D41" s="173"/>
      <c r="E41" s="173"/>
      <c r="F41" s="173"/>
    </row>
    <row r="42" spans="1:6" ht="15.75" x14ac:dyDescent="0.25">
      <c r="A42" s="172" t="s">
        <v>439</v>
      </c>
      <c r="B42" s="172" t="s">
        <v>440</v>
      </c>
      <c r="C42" s="173"/>
      <c r="D42" s="173"/>
      <c r="E42" s="173"/>
      <c r="F42" s="173"/>
    </row>
    <row r="43" spans="1:6" ht="15.75" x14ac:dyDescent="0.25">
      <c r="A43" s="172" t="s">
        <v>441</v>
      </c>
      <c r="B43" s="172" t="s">
        <v>442</v>
      </c>
      <c r="C43" s="173"/>
      <c r="D43" s="173"/>
      <c r="E43" s="173"/>
      <c r="F43" s="173"/>
    </row>
    <row r="44" spans="1:6" ht="15.75" x14ac:dyDescent="0.25">
      <c r="A44" s="172" t="s">
        <v>443</v>
      </c>
      <c r="B44" s="172" t="s">
        <v>444</v>
      </c>
      <c r="C44" s="173"/>
      <c r="D44" s="173"/>
      <c r="E44" s="173"/>
      <c r="F44" s="173"/>
    </row>
    <row r="45" spans="1:6" ht="15.75" x14ac:dyDescent="0.25">
      <c r="A45" s="177" t="s">
        <v>445</v>
      </c>
      <c r="B45" s="172" t="s">
        <v>446</v>
      </c>
      <c r="C45" s="173"/>
      <c r="D45" s="173"/>
      <c r="E45" s="173"/>
      <c r="F45" s="173"/>
    </row>
    <row r="46" spans="1:6" ht="15.75" x14ac:dyDescent="0.25">
      <c r="A46" s="172" t="s">
        <v>447</v>
      </c>
      <c r="B46" s="172" t="s">
        <v>448</v>
      </c>
      <c r="C46" s="173"/>
      <c r="D46" s="173"/>
      <c r="E46" s="173"/>
      <c r="F46" s="173"/>
    </row>
    <row r="47" spans="1:6" ht="15.75" x14ac:dyDescent="0.25">
      <c r="A47" s="172" t="s">
        <v>439</v>
      </c>
      <c r="B47" s="172" t="s">
        <v>449</v>
      </c>
      <c r="C47" s="173"/>
      <c r="D47" s="173"/>
      <c r="E47" s="173"/>
      <c r="F47" s="173"/>
    </row>
    <row r="48" spans="1:6" ht="15.75" x14ac:dyDescent="0.25">
      <c r="A48" s="172" t="s">
        <v>450</v>
      </c>
      <c r="B48" s="172" t="s">
        <v>451</v>
      </c>
      <c r="C48" s="173"/>
      <c r="D48" s="173"/>
      <c r="E48" s="173"/>
      <c r="F48" s="173"/>
    </row>
    <row r="49" spans="1:6" ht="15.75" x14ac:dyDescent="0.25">
      <c r="A49" s="172" t="s">
        <v>452</v>
      </c>
      <c r="B49" s="172" t="s">
        <v>453</v>
      </c>
      <c r="C49" s="173"/>
      <c r="D49" s="173"/>
      <c r="E49" s="173"/>
      <c r="F49" s="173"/>
    </row>
    <row r="50" spans="1:6" ht="15.75" x14ac:dyDescent="0.25">
      <c r="A50" s="172" t="s">
        <v>454</v>
      </c>
      <c r="B50" s="172" t="s">
        <v>455</v>
      </c>
      <c r="C50" s="173"/>
      <c r="D50" s="173"/>
      <c r="E50" s="173"/>
      <c r="F50" s="173"/>
    </row>
    <row r="51" spans="1:6" ht="15.75" x14ac:dyDescent="0.25">
      <c r="A51" s="172" t="s">
        <v>441</v>
      </c>
      <c r="B51" s="172" t="s">
        <v>456</v>
      </c>
      <c r="C51" s="173"/>
      <c r="D51" s="173"/>
      <c r="E51" s="173"/>
      <c r="F51" s="173"/>
    </row>
    <row r="52" spans="1:6" ht="15.75" x14ac:dyDescent="0.25">
      <c r="A52" s="172" t="s">
        <v>457</v>
      </c>
      <c r="B52" s="172" t="s">
        <v>458</v>
      </c>
      <c r="C52" s="173"/>
      <c r="D52" s="173"/>
      <c r="E52" s="173"/>
      <c r="F52" s="173"/>
    </row>
    <row r="53" spans="1:6" ht="15.75" x14ac:dyDescent="0.25">
      <c r="A53" s="172" t="s">
        <v>443</v>
      </c>
      <c r="B53" s="172" t="s">
        <v>459</v>
      </c>
      <c r="C53" s="173"/>
      <c r="D53" s="173"/>
      <c r="E53" s="173"/>
      <c r="F53" s="173"/>
    </row>
    <row r="54" spans="1:6" ht="15.75" x14ac:dyDescent="0.25">
      <c r="A54" s="177" t="s">
        <v>460</v>
      </c>
      <c r="B54" s="172" t="s">
        <v>461</v>
      </c>
      <c r="C54" s="173"/>
      <c r="D54" s="173"/>
      <c r="E54" s="173"/>
      <c r="F54" s="173"/>
    </row>
    <row r="55" spans="1:6" ht="15.75" x14ac:dyDescent="0.25">
      <c r="A55" s="172" t="s">
        <v>462</v>
      </c>
      <c r="B55" s="172" t="s">
        <v>463</v>
      </c>
      <c r="C55" s="173"/>
      <c r="D55" s="173"/>
      <c r="E55" s="173"/>
      <c r="F55" s="173"/>
    </row>
    <row r="56" spans="1:6" ht="15.75" x14ac:dyDescent="0.25">
      <c r="A56" s="172" t="s">
        <v>464</v>
      </c>
      <c r="B56" s="172" t="s">
        <v>465</v>
      </c>
      <c r="C56" s="173"/>
      <c r="D56" s="173"/>
      <c r="E56" s="173"/>
      <c r="F56" s="173"/>
    </row>
    <row r="57" spans="1:6" ht="15.75" x14ac:dyDescent="0.25">
      <c r="A57" s="172" t="s">
        <v>466</v>
      </c>
      <c r="B57" s="172" t="s">
        <v>467</v>
      </c>
      <c r="C57" s="173"/>
      <c r="D57" s="173"/>
      <c r="E57" s="173"/>
      <c r="F57" s="173"/>
    </row>
    <row r="58" spans="1:6" ht="15.75" x14ac:dyDescent="0.25">
      <c r="A58" s="172" t="s">
        <v>468</v>
      </c>
      <c r="B58" s="172" t="s">
        <v>469</v>
      </c>
      <c r="C58" s="173"/>
      <c r="D58" s="173"/>
      <c r="E58" s="173"/>
      <c r="F58" s="173"/>
    </row>
    <row r="59" spans="1:6" ht="15.75" x14ac:dyDescent="0.25">
      <c r="A59" s="172" t="s">
        <v>470</v>
      </c>
      <c r="B59" s="172" t="s">
        <v>471</v>
      </c>
      <c r="C59" s="173"/>
      <c r="D59" s="173"/>
      <c r="E59" s="173"/>
      <c r="F59" s="173"/>
    </row>
    <row r="60" spans="1:6" ht="15.75" x14ac:dyDescent="0.25">
      <c r="A60" s="172" t="s">
        <v>472</v>
      </c>
      <c r="B60" s="172" t="s">
        <v>473</v>
      </c>
      <c r="C60" s="173"/>
      <c r="D60" s="173"/>
      <c r="E60" s="173"/>
      <c r="F60" s="173"/>
    </row>
    <row r="61" spans="1:6" ht="15.75" x14ac:dyDescent="0.25">
      <c r="A61" s="177" t="s">
        <v>474</v>
      </c>
      <c r="B61" s="172" t="s">
        <v>475</v>
      </c>
      <c r="C61" s="173"/>
      <c r="D61" s="173"/>
      <c r="E61" s="173"/>
      <c r="F61" s="173"/>
    </row>
    <row r="62" spans="1:6" ht="15.75" x14ac:dyDescent="0.25">
      <c r="A62" s="172" t="s">
        <v>476</v>
      </c>
      <c r="B62" s="172" t="s">
        <v>477</v>
      </c>
      <c r="C62" s="173"/>
      <c r="D62" s="173"/>
      <c r="E62" s="173"/>
      <c r="F62" s="173"/>
    </row>
    <row r="63" spans="1:6" ht="15.75" x14ac:dyDescent="0.25">
      <c r="A63" s="172" t="s">
        <v>478</v>
      </c>
      <c r="B63" s="172" t="s">
        <v>479</v>
      </c>
      <c r="C63" s="173"/>
      <c r="D63" s="173"/>
      <c r="E63" s="173"/>
      <c r="F63" s="173"/>
    </row>
    <row r="64" spans="1:6" ht="15.75" x14ac:dyDescent="0.25">
      <c r="A64" s="174" t="s">
        <v>480</v>
      </c>
      <c r="B64" s="175"/>
      <c r="C64" s="173"/>
      <c r="D64" s="173"/>
      <c r="E64" s="173"/>
      <c r="F64" s="173"/>
    </row>
    <row r="65" spans="1:6" ht="15.75" x14ac:dyDescent="0.25">
      <c r="A65" s="83"/>
      <c r="B65" s="83"/>
      <c r="C65" s="83"/>
      <c r="D65" s="83"/>
      <c r="E65" s="83"/>
      <c r="F65" s="83"/>
    </row>
    <row r="66" spans="1:6" ht="15.75" x14ac:dyDescent="0.25">
      <c r="A66" s="83"/>
      <c r="B66" s="83"/>
      <c r="C66" s="83"/>
      <c r="D66" s="83"/>
      <c r="E66" s="83"/>
      <c r="F66" s="83"/>
    </row>
    <row r="67" spans="1:6" ht="15.75" x14ac:dyDescent="0.25">
      <c r="A67" s="83"/>
      <c r="B67" s="83"/>
      <c r="C67" s="83"/>
      <c r="D67" s="83"/>
      <c r="E67" s="83"/>
      <c r="F67" s="83"/>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tabColor indexed="60"/>
    <pageSetUpPr fitToPage="1"/>
  </sheetPr>
  <dimension ref="A1:K96"/>
  <sheetViews>
    <sheetView zoomScale="110" zoomScaleNormal="110" workbookViewId="0">
      <pane xSplit="1" ySplit="2" topLeftCell="B45" activePane="bottomRight" state="frozen"/>
      <selection pane="topRight" activeCell="B1" sqref="B1"/>
      <selection pane="bottomLeft" activeCell="A3" sqref="A3"/>
      <selection pane="bottomRight" activeCell="B53" sqref="B53"/>
    </sheetView>
  </sheetViews>
  <sheetFormatPr defaultRowHeight="15.75" x14ac:dyDescent="0.2"/>
  <cols>
    <col min="1" max="1" width="19.5703125" style="31" customWidth="1"/>
    <col min="2" max="2" width="113" style="10" customWidth="1"/>
    <col min="3" max="3" width="13.85546875" style="416" customWidth="1"/>
  </cols>
  <sheetData>
    <row r="1" spans="1:3" ht="19.5" thickBot="1" x14ac:dyDescent="0.3">
      <c r="A1" s="880" t="s">
        <v>1103</v>
      </c>
      <c r="B1" s="881"/>
      <c r="C1" s="415"/>
    </row>
    <row r="2" spans="1:3" x14ac:dyDescent="0.2">
      <c r="A2" s="188" t="s">
        <v>193</v>
      </c>
      <c r="B2" s="188" t="s">
        <v>256</v>
      </c>
    </row>
    <row r="3" spans="1:3" ht="144.75" customHeight="1" x14ac:dyDescent="0.2">
      <c r="A3" s="344" t="s">
        <v>194</v>
      </c>
      <c r="B3" s="190" t="s">
        <v>275</v>
      </c>
    </row>
    <row r="4" spans="1:3" ht="56.25" customHeight="1" x14ac:dyDescent="0.2">
      <c r="A4" s="344" t="s">
        <v>195</v>
      </c>
      <c r="B4" s="344" t="s">
        <v>67</v>
      </c>
    </row>
    <row r="5" spans="1:3" ht="47.25" x14ac:dyDescent="0.2">
      <c r="A5" s="344" t="s">
        <v>38</v>
      </c>
      <c r="B5" s="190" t="s">
        <v>1104</v>
      </c>
    </row>
    <row r="6" spans="1:3" ht="302.25" customHeight="1" x14ac:dyDescent="0.2">
      <c r="A6" s="344" t="s">
        <v>39</v>
      </c>
      <c r="B6" s="344" t="s">
        <v>699</v>
      </c>
    </row>
    <row r="7" spans="1:3" ht="38.25" customHeight="1" x14ac:dyDescent="0.2">
      <c r="A7" s="344" t="s">
        <v>40</v>
      </c>
      <c r="B7" s="190" t="s">
        <v>806</v>
      </c>
    </row>
    <row r="8" spans="1:3" ht="63.75" customHeight="1" x14ac:dyDescent="0.2">
      <c r="A8" s="189" t="s">
        <v>192</v>
      </c>
      <c r="B8" s="278" t="s">
        <v>1149</v>
      </c>
    </row>
    <row r="9" spans="1:3" ht="21" customHeight="1" x14ac:dyDescent="0.2">
      <c r="A9" s="190" t="s">
        <v>656</v>
      </c>
      <c r="B9" s="190" t="s">
        <v>1105</v>
      </c>
    </row>
    <row r="10" spans="1:3" ht="51.75" customHeight="1" x14ac:dyDescent="0.2">
      <c r="A10" s="193" t="s">
        <v>88</v>
      </c>
      <c r="B10" s="600" t="s">
        <v>1151</v>
      </c>
      <c r="C10" s="599" t="s">
        <v>1150</v>
      </c>
    </row>
    <row r="11" spans="1:3" ht="66" customHeight="1" x14ac:dyDescent="0.2">
      <c r="A11" s="189" t="s">
        <v>186</v>
      </c>
      <c r="B11" s="189" t="s">
        <v>968</v>
      </c>
      <c r="C11" s="422"/>
    </row>
    <row r="12" spans="1:3" ht="63" x14ac:dyDescent="0.2">
      <c r="A12" s="191" t="s">
        <v>187</v>
      </c>
      <c r="B12" s="191" t="s">
        <v>849</v>
      </c>
      <c r="C12" s="422"/>
    </row>
    <row r="13" spans="1:3" ht="36" customHeight="1" x14ac:dyDescent="0.2">
      <c r="A13" s="192" t="s">
        <v>188</v>
      </c>
      <c r="B13" s="192" t="s">
        <v>843</v>
      </c>
    </row>
    <row r="14" spans="1:3" ht="66.75" customHeight="1" x14ac:dyDescent="0.2">
      <c r="A14" s="190" t="s">
        <v>189</v>
      </c>
      <c r="B14" s="221" t="s">
        <v>711</v>
      </c>
    </row>
    <row r="15" spans="1:3" ht="84" customHeight="1" x14ac:dyDescent="0.2">
      <c r="A15" s="190" t="s">
        <v>190</v>
      </c>
      <c r="B15" s="221" t="s">
        <v>1236</v>
      </c>
    </row>
    <row r="16" spans="1:3" ht="21.75" customHeight="1" x14ac:dyDescent="0.2">
      <c r="A16" s="190" t="s">
        <v>34</v>
      </c>
      <c r="B16" s="190" t="s">
        <v>650</v>
      </c>
    </row>
    <row r="17" spans="1:3" ht="52.5" customHeight="1" x14ac:dyDescent="0.2">
      <c r="A17" s="189" t="s">
        <v>26</v>
      </c>
      <c r="B17" s="189" t="s">
        <v>1106</v>
      </c>
    </row>
    <row r="18" spans="1:3" ht="64.5" customHeight="1" x14ac:dyDescent="0.2">
      <c r="A18" s="344" t="s">
        <v>184</v>
      </c>
      <c r="B18" s="344" t="s">
        <v>1107</v>
      </c>
    </row>
    <row r="19" spans="1:3" ht="33" customHeight="1" x14ac:dyDescent="0.2">
      <c r="A19" s="278" t="s">
        <v>260</v>
      </c>
      <c r="B19" s="278" t="s">
        <v>217</v>
      </c>
    </row>
    <row r="20" spans="1:3" ht="17.25" customHeight="1" x14ac:dyDescent="0.2">
      <c r="A20" s="344" t="s">
        <v>791</v>
      </c>
      <c r="B20" s="344" t="s">
        <v>1047</v>
      </c>
    </row>
    <row r="21" spans="1:3" ht="31.5" x14ac:dyDescent="0.2">
      <c r="A21" s="344" t="s">
        <v>779</v>
      </c>
      <c r="B21" s="344" t="s">
        <v>1048</v>
      </c>
    </row>
    <row r="22" spans="1:3" ht="18" customHeight="1" x14ac:dyDescent="0.2">
      <c r="A22" s="344" t="s">
        <v>671</v>
      </c>
      <c r="B22" s="344" t="s">
        <v>1049</v>
      </c>
    </row>
    <row r="23" spans="1:3" ht="20.25" customHeight="1" x14ac:dyDescent="0.2">
      <c r="A23" s="344" t="s">
        <v>780</v>
      </c>
      <c r="B23" s="344" t="s">
        <v>672</v>
      </c>
    </row>
    <row r="24" spans="1:3" ht="21" customHeight="1" x14ac:dyDescent="0.2">
      <c r="A24" s="344" t="s">
        <v>1109</v>
      </c>
      <c r="B24" s="344" t="s">
        <v>1108</v>
      </c>
    </row>
    <row r="25" spans="1:3" ht="36" customHeight="1" x14ac:dyDescent="0.2">
      <c r="A25" s="344" t="s">
        <v>1110</v>
      </c>
      <c r="B25" s="344" t="s">
        <v>1111</v>
      </c>
    </row>
    <row r="26" spans="1:3" ht="55.5" customHeight="1" x14ac:dyDescent="0.2">
      <c r="A26" s="189" t="s">
        <v>19</v>
      </c>
      <c r="B26" s="189" t="s">
        <v>1112</v>
      </c>
    </row>
    <row r="27" spans="1:3" ht="73.5" customHeight="1" x14ac:dyDescent="0.2">
      <c r="A27" s="344" t="s">
        <v>185</v>
      </c>
      <c r="B27" s="344" t="s">
        <v>1238</v>
      </c>
    </row>
    <row r="28" spans="1:3" ht="35.25" customHeight="1" x14ac:dyDescent="0.2">
      <c r="A28" s="189" t="s">
        <v>140</v>
      </c>
      <c r="B28" s="189" t="s">
        <v>491</v>
      </c>
    </row>
    <row r="29" spans="1:3" s="108" customFormat="1" ht="213.6" customHeight="1" x14ac:dyDescent="0.2">
      <c r="A29" s="344" t="s">
        <v>301</v>
      </c>
      <c r="B29" s="190" t="s">
        <v>971</v>
      </c>
      <c r="C29" s="520"/>
    </row>
    <row r="30" spans="1:3" ht="31.5" x14ac:dyDescent="0.2">
      <c r="A30" s="192" t="s">
        <v>218</v>
      </c>
      <c r="B30" s="236" t="s">
        <v>798</v>
      </c>
    </row>
    <row r="31" spans="1:3" ht="78.75" x14ac:dyDescent="0.2">
      <c r="A31" s="190" t="s">
        <v>219</v>
      </c>
      <c r="B31" s="190" t="s">
        <v>169</v>
      </c>
      <c r="C31" s="417"/>
    </row>
    <row r="32" spans="1:3" ht="31.5" x14ac:dyDescent="0.2">
      <c r="A32" s="192" t="s">
        <v>220</v>
      </c>
      <c r="B32" s="192" t="s">
        <v>133</v>
      </c>
    </row>
    <row r="33" spans="1:3" ht="18" customHeight="1" x14ac:dyDescent="0.2">
      <c r="A33" s="192" t="s">
        <v>221</v>
      </c>
      <c r="B33" s="192" t="s">
        <v>134</v>
      </c>
    </row>
    <row r="34" spans="1:3" ht="18" customHeight="1" x14ac:dyDescent="0.2">
      <c r="A34" s="192" t="s">
        <v>222</v>
      </c>
      <c r="B34" s="192" t="s">
        <v>149</v>
      </c>
    </row>
    <row r="35" spans="1:3" ht="34.5" customHeight="1" x14ac:dyDescent="0.2">
      <c r="A35" s="192" t="s">
        <v>223</v>
      </c>
      <c r="B35" s="192" t="s">
        <v>844</v>
      </c>
    </row>
    <row r="36" spans="1:3" ht="78.75" x14ac:dyDescent="0.2">
      <c r="A36" s="192" t="s">
        <v>273</v>
      </c>
      <c r="B36" s="192" t="s">
        <v>1113</v>
      </c>
    </row>
    <row r="37" spans="1:3" ht="36.75" customHeight="1" x14ac:dyDescent="0.2">
      <c r="A37" s="192" t="s">
        <v>135</v>
      </c>
      <c r="B37" s="192" t="s">
        <v>1114</v>
      </c>
    </row>
    <row r="38" spans="1:3" ht="45" customHeight="1" x14ac:dyDescent="0.2">
      <c r="A38" s="192" t="s">
        <v>136</v>
      </c>
      <c r="B38" s="192" t="s">
        <v>1115</v>
      </c>
    </row>
    <row r="39" spans="1:3" ht="62.25" customHeight="1" x14ac:dyDescent="0.2">
      <c r="A39" s="192" t="s">
        <v>137</v>
      </c>
      <c r="B39" s="190" t="s">
        <v>824</v>
      </c>
      <c r="C39" s="417"/>
    </row>
    <row r="40" spans="1:3" ht="31.5" x14ac:dyDescent="0.2">
      <c r="A40" s="192" t="s">
        <v>138</v>
      </c>
      <c r="B40" s="192" t="s">
        <v>651</v>
      </c>
    </row>
    <row r="41" spans="1:3" ht="20.25" customHeight="1" x14ac:dyDescent="0.2">
      <c r="A41" s="190" t="s">
        <v>139</v>
      </c>
      <c r="B41" s="190" t="s">
        <v>64</v>
      </c>
    </row>
    <row r="42" spans="1:3" ht="30" customHeight="1" x14ac:dyDescent="0.2">
      <c r="A42" s="365" t="s">
        <v>796</v>
      </c>
      <c r="B42" s="365" t="s">
        <v>794</v>
      </c>
    </row>
    <row r="43" spans="1:3" ht="33.75" customHeight="1" x14ac:dyDescent="0.2">
      <c r="A43" s="189" t="s">
        <v>20</v>
      </c>
      <c r="B43" s="189" t="s">
        <v>1022</v>
      </c>
    </row>
    <row r="44" spans="1:3" ht="33.75" customHeight="1" x14ac:dyDescent="0.2">
      <c r="A44" s="189" t="s">
        <v>224</v>
      </c>
      <c r="B44" s="189" t="s">
        <v>231</v>
      </c>
    </row>
    <row r="45" spans="1:3" ht="31.5" x14ac:dyDescent="0.2">
      <c r="A45" s="221" t="s">
        <v>757</v>
      </c>
      <c r="B45" s="221" t="s">
        <v>807</v>
      </c>
    </row>
    <row r="46" spans="1:3" ht="33" customHeight="1" x14ac:dyDescent="0.2">
      <c r="A46" s="190" t="s">
        <v>150</v>
      </c>
      <c r="B46" s="190" t="s">
        <v>652</v>
      </c>
    </row>
    <row r="47" spans="1:3" ht="33" customHeight="1" x14ac:dyDescent="0.2">
      <c r="A47" s="612" t="s">
        <v>1142</v>
      </c>
      <c r="B47" s="613" t="s">
        <v>1143</v>
      </c>
      <c r="C47" s="599" t="s">
        <v>1148</v>
      </c>
    </row>
    <row r="48" spans="1:3" ht="33" customHeight="1" x14ac:dyDescent="0.2">
      <c r="A48" s="614" t="s">
        <v>1144</v>
      </c>
      <c r="B48" s="605" t="s">
        <v>1146</v>
      </c>
      <c r="C48" s="599" t="s">
        <v>1148</v>
      </c>
    </row>
    <row r="49" spans="1:3" ht="33" customHeight="1" x14ac:dyDescent="0.2">
      <c r="A49" s="614" t="s">
        <v>1145</v>
      </c>
      <c r="B49" s="605" t="s">
        <v>1147</v>
      </c>
      <c r="C49" s="599" t="s">
        <v>1148</v>
      </c>
    </row>
    <row r="50" spans="1:3" ht="63" x14ac:dyDescent="0.2">
      <c r="A50" s="189" t="s">
        <v>21</v>
      </c>
      <c r="B50" s="189" t="s">
        <v>700</v>
      </c>
    </row>
    <row r="51" spans="1:3" x14ac:dyDescent="0.2">
      <c r="A51" s="192" t="s">
        <v>357</v>
      </c>
      <c r="B51" s="236" t="s">
        <v>710</v>
      </c>
    </row>
    <row r="52" spans="1:3" ht="31.5" x14ac:dyDescent="0.2">
      <c r="A52" s="190" t="s">
        <v>65</v>
      </c>
      <c r="B52" s="190" t="s">
        <v>969</v>
      </c>
    </row>
    <row r="53" spans="1:3" ht="30" customHeight="1" x14ac:dyDescent="0.2">
      <c r="A53" s="192" t="s">
        <v>661</v>
      </c>
      <c r="B53" s="192" t="s">
        <v>1013</v>
      </c>
    </row>
    <row r="54" spans="1:3" ht="50.25" customHeight="1" x14ac:dyDescent="0.2">
      <c r="A54" s="189" t="s">
        <v>259</v>
      </c>
      <c r="B54" s="189" t="s">
        <v>701</v>
      </c>
    </row>
    <row r="55" spans="1:3" s="108" customFormat="1" ht="31.5" x14ac:dyDescent="0.2">
      <c r="A55" s="189" t="s">
        <v>167</v>
      </c>
      <c r="B55" s="189" t="s">
        <v>702</v>
      </c>
      <c r="C55" s="418"/>
    </row>
    <row r="56" spans="1:3" s="108" customFormat="1" x14ac:dyDescent="0.2">
      <c r="A56" s="278" t="s">
        <v>325</v>
      </c>
      <c r="B56" s="189" t="s">
        <v>1116</v>
      </c>
      <c r="C56" s="526"/>
    </row>
    <row r="57" spans="1:3" s="108" customFormat="1" ht="31.5" x14ac:dyDescent="0.2">
      <c r="A57" s="221" t="s">
        <v>232</v>
      </c>
      <c r="B57" s="221" t="s">
        <v>151</v>
      </c>
      <c r="C57" s="418"/>
    </row>
    <row r="58" spans="1:3" s="108" customFormat="1" ht="31.5" x14ac:dyDescent="0.2">
      <c r="A58" s="236" t="s">
        <v>353</v>
      </c>
      <c r="B58" s="236" t="s">
        <v>845</v>
      </c>
      <c r="C58" s="418"/>
    </row>
    <row r="59" spans="1:3" s="108" customFormat="1" ht="34.5" x14ac:dyDescent="0.2">
      <c r="A59" s="236" t="s">
        <v>709</v>
      </c>
      <c r="B59" s="237" t="s">
        <v>847</v>
      </c>
      <c r="C59" s="418"/>
    </row>
    <row r="60" spans="1:3" s="108" customFormat="1" ht="22.5" customHeight="1" x14ac:dyDescent="0.2">
      <c r="A60" s="236" t="s">
        <v>716</v>
      </c>
      <c r="B60" s="237" t="s">
        <v>846</v>
      </c>
      <c r="C60" s="418"/>
    </row>
    <row r="61" spans="1:3" ht="47.25" x14ac:dyDescent="0.2">
      <c r="A61" s="189" t="s">
        <v>22</v>
      </c>
      <c r="B61" s="189" t="s">
        <v>161</v>
      </c>
    </row>
    <row r="62" spans="1:3" ht="31.5" x14ac:dyDescent="0.2">
      <c r="A62" s="190" t="s">
        <v>930</v>
      </c>
      <c r="B62" s="190" t="s">
        <v>121</v>
      </c>
    </row>
    <row r="63" spans="1:3" ht="47.25" x14ac:dyDescent="0.2">
      <c r="A63" s="236" t="s">
        <v>681</v>
      </c>
      <c r="B63" s="236" t="s">
        <v>1121</v>
      </c>
      <c r="C63" s="519" t="s">
        <v>1122</v>
      </c>
    </row>
    <row r="64" spans="1:3" ht="47.25" x14ac:dyDescent="0.2">
      <c r="A64" s="236" t="s">
        <v>682</v>
      </c>
      <c r="B64" s="236" t="s">
        <v>1050</v>
      </c>
      <c r="C64" s="519" t="s">
        <v>970</v>
      </c>
    </row>
    <row r="65" spans="1:11" ht="47.25" x14ac:dyDescent="0.2">
      <c r="A65" s="221" t="s">
        <v>120</v>
      </c>
      <c r="B65" s="221" t="s">
        <v>1123</v>
      </c>
      <c r="C65" s="521"/>
    </row>
    <row r="66" spans="1:11" ht="63.75" customHeight="1" x14ac:dyDescent="0.2">
      <c r="A66" s="236" t="s">
        <v>683</v>
      </c>
      <c r="B66" s="190" t="s">
        <v>1051</v>
      </c>
      <c r="C66" s="519" t="s">
        <v>970</v>
      </c>
    </row>
    <row r="67" spans="1:11" s="112" customFormat="1" ht="31.5" x14ac:dyDescent="0.2">
      <c r="A67" s="189" t="s">
        <v>23</v>
      </c>
      <c r="B67" s="189" t="s">
        <v>1117</v>
      </c>
      <c r="C67" s="522"/>
    </row>
    <row r="68" spans="1:11" s="492" customFormat="1" ht="18" customHeight="1" x14ac:dyDescent="0.2">
      <c r="A68" s="344" t="s">
        <v>942</v>
      </c>
      <c r="B68" s="511" t="s">
        <v>1124</v>
      </c>
      <c r="C68" s="523"/>
    </row>
    <row r="69" spans="1:11" s="108" customFormat="1" ht="31.5" x14ac:dyDescent="0.2">
      <c r="A69" s="221" t="s">
        <v>955</v>
      </c>
      <c r="B69" s="190" t="s">
        <v>168</v>
      </c>
      <c r="C69" s="418"/>
    </row>
    <row r="70" spans="1:11" ht="31.5" x14ac:dyDescent="0.2">
      <c r="A70" s="221" t="s">
        <v>825</v>
      </c>
      <c r="B70" s="190" t="s">
        <v>1118</v>
      </c>
      <c r="C70" s="419"/>
    </row>
    <row r="71" spans="1:11" ht="16.5" thickBot="1" x14ac:dyDescent="0.25">
      <c r="A71" s="531" t="s">
        <v>956</v>
      </c>
      <c r="B71" s="193" t="s">
        <v>908</v>
      </c>
      <c r="C71" s="419"/>
    </row>
    <row r="72" spans="1:11" ht="34.5" customHeight="1" thickBot="1" x14ac:dyDescent="0.25">
      <c r="A72" s="533" t="s">
        <v>302</v>
      </c>
      <c r="B72" s="533" t="s">
        <v>1119</v>
      </c>
      <c r="C72" s="419"/>
      <c r="K72" s="393"/>
    </row>
    <row r="73" spans="1:11" ht="34.5" customHeight="1" x14ac:dyDescent="0.2">
      <c r="A73" s="532" t="s">
        <v>289</v>
      </c>
      <c r="B73" s="532" t="s">
        <v>1052</v>
      </c>
      <c r="C73" s="419"/>
    </row>
    <row r="74" spans="1:11" ht="21" customHeight="1" x14ac:dyDescent="0.2">
      <c r="A74" s="190" t="s">
        <v>303</v>
      </c>
      <c r="B74" s="190" t="s">
        <v>795</v>
      </c>
      <c r="C74" s="419"/>
    </row>
    <row r="75" spans="1:11" ht="53.25" customHeight="1" x14ac:dyDescent="0.2">
      <c r="A75" s="192" t="s">
        <v>35</v>
      </c>
      <c r="B75" s="192" t="s">
        <v>181</v>
      </c>
    </row>
    <row r="76" spans="1:11" ht="36" customHeight="1" x14ac:dyDescent="0.2">
      <c r="A76" s="190" t="s">
        <v>63</v>
      </c>
      <c r="B76" s="190" t="s">
        <v>1125</v>
      </c>
    </row>
    <row r="77" spans="1:11" ht="33.75" customHeight="1" x14ac:dyDescent="0.2">
      <c r="A77" s="230" t="s">
        <v>654</v>
      </c>
      <c r="B77" s="236" t="s">
        <v>808</v>
      </c>
    </row>
    <row r="78" spans="1:11" ht="90.75" customHeight="1" x14ac:dyDescent="0.2">
      <c r="A78" s="189" t="s">
        <v>141</v>
      </c>
      <c r="B78" s="189" t="s">
        <v>1152</v>
      </c>
    </row>
    <row r="79" spans="1:11" ht="18" customHeight="1" x14ac:dyDescent="0.2">
      <c r="A79" s="190" t="s">
        <v>68</v>
      </c>
      <c r="B79" s="190" t="s">
        <v>809</v>
      </c>
    </row>
    <row r="80" spans="1:11" ht="19.5" customHeight="1" x14ac:dyDescent="0.2">
      <c r="A80" s="192" t="s">
        <v>274</v>
      </c>
      <c r="B80" s="192" t="s">
        <v>41</v>
      </c>
    </row>
    <row r="81" spans="1:6" ht="19.5" customHeight="1" x14ac:dyDescent="0.2">
      <c r="A81" s="236" t="s">
        <v>996</v>
      </c>
      <c r="B81" s="236" t="s">
        <v>1012</v>
      </c>
      <c r="C81" s="417"/>
    </row>
    <row r="82" spans="1:6" ht="21" customHeight="1" x14ac:dyDescent="0.2">
      <c r="A82" s="236" t="s">
        <v>1023</v>
      </c>
      <c r="B82" s="192" t="s">
        <v>992</v>
      </c>
      <c r="C82" s="417"/>
    </row>
    <row r="83" spans="1:6" ht="25.5" customHeight="1" x14ac:dyDescent="0.2">
      <c r="A83" s="236" t="s">
        <v>1024</v>
      </c>
      <c r="B83" s="236" t="s">
        <v>1025</v>
      </c>
      <c r="C83" s="417"/>
    </row>
    <row r="84" spans="1:6" ht="35.25" customHeight="1" x14ac:dyDescent="0.2">
      <c r="A84" s="236" t="s">
        <v>1026</v>
      </c>
      <c r="B84" s="192" t="s">
        <v>993</v>
      </c>
      <c r="C84" s="417"/>
    </row>
    <row r="85" spans="1:6" ht="35.25" customHeight="1" x14ac:dyDescent="0.2">
      <c r="A85" s="236" t="s">
        <v>1027</v>
      </c>
      <c r="B85" s="192" t="s">
        <v>994</v>
      </c>
      <c r="C85" s="417"/>
    </row>
    <row r="86" spans="1:6" ht="47.25" x14ac:dyDescent="0.2">
      <c r="A86" s="221" t="s">
        <v>1028</v>
      </c>
      <c r="B86" s="190" t="s">
        <v>931</v>
      </c>
      <c r="C86" s="420"/>
      <c r="F86" s="393"/>
    </row>
    <row r="87" spans="1:6" ht="31.5" x14ac:dyDescent="0.2">
      <c r="A87" s="221" t="s">
        <v>1029</v>
      </c>
      <c r="B87" s="190" t="s">
        <v>1126</v>
      </c>
    </row>
    <row r="88" spans="1:6" ht="61.5" customHeight="1" x14ac:dyDescent="0.2">
      <c r="A88" s="189" t="s">
        <v>143</v>
      </c>
      <c r="B88" s="189" t="s">
        <v>1127</v>
      </c>
    </row>
    <row r="89" spans="1:6" s="102" customFormat="1" ht="49.5" customHeight="1" x14ac:dyDescent="0.2">
      <c r="A89" s="236" t="s">
        <v>1030</v>
      </c>
      <c r="B89" s="236" t="s">
        <v>1128</v>
      </c>
      <c r="C89" s="418"/>
    </row>
    <row r="90" spans="1:6" ht="130.5" customHeight="1" x14ac:dyDescent="0.2">
      <c r="A90" s="189" t="s">
        <v>304</v>
      </c>
      <c r="B90" s="189" t="s">
        <v>1129</v>
      </c>
    </row>
    <row r="91" spans="1:6" ht="49.5" customHeight="1" x14ac:dyDescent="0.2">
      <c r="A91" s="189" t="s">
        <v>225</v>
      </c>
      <c r="B91" s="189" t="s">
        <v>1053</v>
      </c>
    </row>
    <row r="92" spans="1:6" ht="37.5" customHeight="1" x14ac:dyDescent="0.2">
      <c r="A92" s="365" t="s">
        <v>758</v>
      </c>
      <c r="B92" s="365" t="s">
        <v>810</v>
      </c>
    </row>
    <row r="93" spans="1:6" ht="31.5" x14ac:dyDescent="0.2">
      <c r="A93" s="189" t="s">
        <v>36</v>
      </c>
      <c r="B93" s="189" t="s">
        <v>756</v>
      </c>
    </row>
    <row r="94" spans="1:6" ht="66.75" customHeight="1" x14ac:dyDescent="0.2">
      <c r="A94" s="189" t="s">
        <v>246</v>
      </c>
      <c r="B94" s="189" t="s">
        <v>717</v>
      </c>
    </row>
    <row r="95" spans="1:6" ht="31.5" x14ac:dyDescent="0.2">
      <c r="A95" s="189" t="s">
        <v>487</v>
      </c>
      <c r="B95" s="189" t="s">
        <v>675</v>
      </c>
    </row>
    <row r="96" spans="1:6" ht="31.5" x14ac:dyDescent="0.2">
      <c r="A96" s="189" t="s">
        <v>488</v>
      </c>
      <c r="B96" s="189" t="s">
        <v>811</v>
      </c>
      <c r="C96" s="417"/>
    </row>
  </sheetData>
  <mergeCells count="1">
    <mergeCell ref="A1:B1"/>
  </mergeCells>
  <phoneticPr fontId="7" type="noConversion"/>
  <pageMargins left="0.55118110236220474" right="0.23622047244094491" top="0.51181102362204722" bottom="0.51181102362204722" header="0.31496062992125984" footer="0.23622047244094491"/>
  <pageSetup paperSize="9" scale="73" fitToHeight="5" orientation="portrait"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tabColor indexed="51"/>
  </sheetPr>
  <dimension ref="A1:H58"/>
  <sheetViews>
    <sheetView zoomScale="90" zoomScaleNormal="90" workbookViewId="0">
      <pane xSplit="1" ySplit="2" topLeftCell="B30" activePane="bottomRight" state="frozen"/>
      <selection pane="topRight" activeCell="B1" sqref="B1"/>
      <selection pane="bottomLeft" activeCell="A3" sqref="A3"/>
      <selection pane="bottomRight" activeCell="E38" sqref="E38"/>
    </sheetView>
  </sheetViews>
  <sheetFormatPr defaultColWidth="9.140625" defaultRowHeight="15.75" x14ac:dyDescent="0.2"/>
  <cols>
    <col min="1" max="1" width="11.85546875" style="102" customWidth="1"/>
    <col min="2" max="2" width="44.7109375" style="105" customWidth="1"/>
    <col min="3" max="3" width="166.140625" style="103" customWidth="1"/>
    <col min="4" max="4" width="19.140625" style="102" customWidth="1"/>
    <col min="5" max="5" width="13.5703125" style="102" customWidth="1"/>
    <col min="6" max="16384" width="9.140625" style="102"/>
  </cols>
  <sheetData>
    <row r="1" spans="1:8" ht="42" customHeight="1" thickBot="1" x14ac:dyDescent="0.25">
      <c r="A1" s="880" t="s">
        <v>1130</v>
      </c>
      <c r="B1" s="882"/>
      <c r="C1" s="881"/>
    </row>
    <row r="2" spans="1:8" s="114" customFormat="1" ht="47.25" x14ac:dyDescent="0.2">
      <c r="A2" s="113" t="s">
        <v>193</v>
      </c>
      <c r="B2" s="382" t="s">
        <v>47</v>
      </c>
      <c r="C2" s="188" t="s">
        <v>48</v>
      </c>
    </row>
    <row r="3" spans="1:8" ht="38.25" customHeight="1" x14ac:dyDescent="0.2">
      <c r="A3" s="164" t="s">
        <v>192</v>
      </c>
      <c r="B3" s="383" t="s">
        <v>1165</v>
      </c>
      <c r="C3" s="190" t="s">
        <v>1156</v>
      </c>
      <c r="D3" s="114"/>
    </row>
    <row r="4" spans="1:8" s="109" customFormat="1" ht="106.5" customHeight="1" x14ac:dyDescent="0.2">
      <c r="A4" s="164" t="s">
        <v>186</v>
      </c>
      <c r="B4" s="383" t="s">
        <v>679</v>
      </c>
      <c r="C4" s="190" t="s">
        <v>850</v>
      </c>
      <c r="D4" s="114"/>
      <c r="E4" s="421"/>
    </row>
    <row r="5" spans="1:8" s="109" customFormat="1" ht="46.5" customHeight="1" x14ac:dyDescent="0.2">
      <c r="A5" s="164" t="s">
        <v>61</v>
      </c>
      <c r="B5" s="383" t="s">
        <v>684</v>
      </c>
      <c r="C5" s="386" t="s">
        <v>909</v>
      </c>
      <c r="D5" s="114"/>
    </row>
    <row r="6" spans="1:8" ht="71.25" customHeight="1" x14ac:dyDescent="0.2">
      <c r="A6" s="164" t="s">
        <v>26</v>
      </c>
      <c r="B6" s="384" t="s">
        <v>1031</v>
      </c>
      <c r="C6" s="221" t="s">
        <v>1158</v>
      </c>
      <c r="D6" s="482"/>
    </row>
    <row r="7" spans="1:8" ht="63" x14ac:dyDescent="0.2">
      <c r="A7" s="164" t="s">
        <v>260</v>
      </c>
      <c r="B7" s="384" t="s">
        <v>1032</v>
      </c>
      <c r="C7" s="221" t="s">
        <v>1033</v>
      </c>
      <c r="D7" s="482"/>
      <c r="E7" s="414"/>
    </row>
    <row r="8" spans="1:8" ht="106.5" customHeight="1" x14ac:dyDescent="0.2">
      <c r="A8" s="164" t="s">
        <v>19</v>
      </c>
      <c r="B8" s="383" t="s">
        <v>1159</v>
      </c>
      <c r="C8" s="190" t="s">
        <v>1239</v>
      </c>
      <c r="D8" s="114"/>
    </row>
    <row r="9" spans="1:8" ht="33.75" customHeight="1" x14ac:dyDescent="0.2">
      <c r="A9" s="164" t="s">
        <v>185</v>
      </c>
      <c r="B9" s="383" t="s">
        <v>210</v>
      </c>
      <c r="C9" s="190" t="s">
        <v>1054</v>
      </c>
      <c r="D9" s="114"/>
    </row>
    <row r="10" spans="1:8" ht="42" customHeight="1" x14ac:dyDescent="0.2">
      <c r="A10" s="164" t="s">
        <v>897</v>
      </c>
      <c r="B10" s="383" t="s">
        <v>840</v>
      </c>
      <c r="C10" s="190" t="s">
        <v>841</v>
      </c>
      <c r="D10" s="114"/>
      <c r="E10" s="414"/>
      <c r="F10" s="414"/>
      <c r="G10" s="414"/>
      <c r="H10" s="414"/>
    </row>
    <row r="11" spans="1:8" ht="75" customHeight="1" x14ac:dyDescent="0.2">
      <c r="A11" s="164" t="s">
        <v>140</v>
      </c>
      <c r="B11" s="383" t="s">
        <v>1162</v>
      </c>
      <c r="C11" s="190" t="s">
        <v>1240</v>
      </c>
      <c r="D11" s="114"/>
      <c r="E11" s="414"/>
    </row>
    <row r="12" spans="1:8" ht="31.5" x14ac:dyDescent="0.25">
      <c r="A12" s="604" t="s">
        <v>20</v>
      </c>
      <c r="B12" s="527" t="s">
        <v>910</v>
      </c>
      <c r="C12" s="190" t="s">
        <v>1160</v>
      </c>
      <c r="D12" s="603" t="s">
        <v>1161</v>
      </c>
      <c r="E12" s="414"/>
    </row>
    <row r="13" spans="1:8" ht="47.25" x14ac:dyDescent="0.2">
      <c r="A13" s="164" t="s">
        <v>150</v>
      </c>
      <c r="B13" s="383" t="s">
        <v>1163</v>
      </c>
      <c r="C13" s="190" t="s">
        <v>1164</v>
      </c>
      <c r="D13" s="114"/>
      <c r="E13" s="414"/>
    </row>
    <row r="14" spans="1:8" ht="75.75" customHeight="1" x14ac:dyDescent="0.2">
      <c r="A14" s="164" t="s">
        <v>224</v>
      </c>
      <c r="B14" s="383" t="s">
        <v>1167</v>
      </c>
      <c r="C14" s="190" t="s">
        <v>1166</v>
      </c>
      <c r="D14" s="114"/>
      <c r="E14" s="414"/>
    </row>
    <row r="15" spans="1:8" s="414" customFormat="1" ht="75.75" customHeight="1" x14ac:dyDescent="0.2">
      <c r="A15" s="606" t="s">
        <v>1142</v>
      </c>
      <c r="B15" s="385" t="s">
        <v>1169</v>
      </c>
      <c r="C15" s="605" t="s">
        <v>1168</v>
      </c>
      <c r="D15" s="603" t="s">
        <v>1170</v>
      </c>
    </row>
    <row r="16" spans="1:8" ht="41.25" customHeight="1" x14ac:dyDescent="0.2">
      <c r="A16" s="164" t="s">
        <v>21</v>
      </c>
      <c r="B16" s="383" t="s">
        <v>1171</v>
      </c>
      <c r="C16" s="190" t="s">
        <v>1172</v>
      </c>
      <c r="D16" s="114"/>
    </row>
    <row r="17" spans="1:8" ht="72.75" customHeight="1" x14ac:dyDescent="0.2">
      <c r="A17" s="164" t="s">
        <v>212</v>
      </c>
      <c r="B17" s="383" t="s">
        <v>1173</v>
      </c>
      <c r="C17" s="190" t="s">
        <v>826</v>
      </c>
      <c r="D17" s="114"/>
    </row>
    <row r="18" spans="1:8" ht="54" customHeight="1" x14ac:dyDescent="0.2">
      <c r="A18" s="164" t="s">
        <v>259</v>
      </c>
      <c r="B18" s="383" t="s">
        <v>1174</v>
      </c>
      <c r="C18" s="221" t="s">
        <v>1175</v>
      </c>
      <c r="D18" s="114"/>
    </row>
    <row r="19" spans="1:8" ht="40.5" customHeight="1" x14ac:dyDescent="0.2">
      <c r="A19" s="164" t="s">
        <v>167</v>
      </c>
      <c r="B19" s="383" t="s">
        <v>128</v>
      </c>
      <c r="C19" s="190" t="s">
        <v>731</v>
      </c>
      <c r="D19" s="114"/>
    </row>
    <row r="20" spans="1:8" ht="42.75" customHeight="1" x14ac:dyDescent="0.2">
      <c r="A20" s="164" t="s">
        <v>325</v>
      </c>
      <c r="B20" s="383" t="s">
        <v>1176</v>
      </c>
      <c r="C20" s="190" t="s">
        <v>852</v>
      </c>
      <c r="D20" s="114"/>
      <c r="E20" s="414"/>
    </row>
    <row r="21" spans="1:8" ht="41.25" customHeight="1" x14ac:dyDescent="0.2">
      <c r="A21" s="164" t="s">
        <v>22</v>
      </c>
      <c r="B21" s="383" t="s">
        <v>805</v>
      </c>
      <c r="C21" s="190" t="s">
        <v>1177</v>
      </c>
      <c r="D21" s="114"/>
      <c r="E21" s="414"/>
    </row>
    <row r="22" spans="1:8" ht="57" customHeight="1" x14ac:dyDescent="0.2">
      <c r="A22" s="164" t="s">
        <v>690</v>
      </c>
      <c r="B22" s="383" t="s">
        <v>848</v>
      </c>
      <c r="C22" s="221" t="s">
        <v>842</v>
      </c>
      <c r="D22" s="114"/>
    </row>
    <row r="23" spans="1:8" ht="38.25" customHeight="1" x14ac:dyDescent="0.2">
      <c r="A23" s="164" t="s">
        <v>691</v>
      </c>
      <c r="B23" s="384" t="s">
        <v>1034</v>
      </c>
      <c r="C23" s="221" t="s">
        <v>685</v>
      </c>
      <c r="D23" s="114"/>
    </row>
    <row r="24" spans="1:8" ht="23.25" customHeight="1" x14ac:dyDescent="0.2">
      <c r="A24" s="164" t="s">
        <v>692</v>
      </c>
      <c r="B24" s="383" t="s">
        <v>686</v>
      </c>
      <c r="C24" s="221" t="s">
        <v>687</v>
      </c>
      <c r="D24" s="114"/>
    </row>
    <row r="25" spans="1:8" ht="31.5" x14ac:dyDescent="0.2">
      <c r="A25" s="164" t="s">
        <v>693</v>
      </c>
      <c r="B25" s="383" t="s">
        <v>688</v>
      </c>
      <c r="C25" s="221" t="s">
        <v>689</v>
      </c>
      <c r="D25" s="114"/>
    </row>
    <row r="26" spans="1:8" ht="72.75" customHeight="1" x14ac:dyDescent="0.2">
      <c r="A26" s="164" t="s">
        <v>23</v>
      </c>
      <c r="B26" s="384" t="s">
        <v>1035</v>
      </c>
      <c r="C26" s="221" t="s">
        <v>957</v>
      </c>
      <c r="D26" s="482"/>
    </row>
    <row r="27" spans="1:8" ht="78.75" x14ac:dyDescent="0.2">
      <c r="A27" s="164" t="s">
        <v>302</v>
      </c>
      <c r="B27" s="384" t="s">
        <v>1178</v>
      </c>
      <c r="C27" s="221" t="s">
        <v>1180</v>
      </c>
      <c r="D27" s="603" t="s">
        <v>1179</v>
      </c>
    </row>
    <row r="28" spans="1:8" ht="51.75" customHeight="1" x14ac:dyDescent="0.2">
      <c r="A28" s="164" t="s">
        <v>289</v>
      </c>
      <c r="B28" s="384" t="s">
        <v>1182</v>
      </c>
      <c r="C28" s="221" t="s">
        <v>1181</v>
      </c>
      <c r="D28" s="603" t="s">
        <v>1179</v>
      </c>
    </row>
    <row r="29" spans="1:8" ht="25.5" customHeight="1" x14ac:dyDescent="0.2">
      <c r="A29" s="164" t="s">
        <v>43</v>
      </c>
      <c r="B29" s="384" t="s">
        <v>1036</v>
      </c>
      <c r="C29" s="221" t="s">
        <v>797</v>
      </c>
      <c r="D29" s="482"/>
      <c r="H29" s="102" t="s">
        <v>142</v>
      </c>
    </row>
    <row r="30" spans="1:8" ht="141.75" x14ac:dyDescent="0.2">
      <c r="A30" s="164" t="s">
        <v>45</v>
      </c>
      <c r="B30" s="384" t="s">
        <v>865</v>
      </c>
      <c r="C30" s="190" t="s">
        <v>1183</v>
      </c>
    </row>
    <row r="31" spans="1:8" ht="28.5" customHeight="1" x14ac:dyDescent="0.2">
      <c r="A31" s="164" t="s">
        <v>44</v>
      </c>
      <c r="B31" s="384" t="s">
        <v>718</v>
      </c>
      <c r="C31" s="221" t="s">
        <v>1184</v>
      </c>
      <c r="D31" s="218"/>
    </row>
    <row r="32" spans="1:8" ht="39.75" customHeight="1" x14ac:dyDescent="0.2">
      <c r="A32" s="164" t="s">
        <v>46</v>
      </c>
      <c r="B32" s="384" t="s">
        <v>866</v>
      </c>
      <c r="C32" s="221" t="s">
        <v>867</v>
      </c>
    </row>
    <row r="33" spans="1:5" s="414" customFormat="1" ht="39.75" customHeight="1" x14ac:dyDescent="0.2">
      <c r="A33" s="164" t="s">
        <v>853</v>
      </c>
      <c r="B33" s="384" t="s">
        <v>1190</v>
      </c>
      <c r="C33" s="221" t="s">
        <v>854</v>
      </c>
    </row>
    <row r="34" spans="1:5" ht="49.5" customHeight="1" x14ac:dyDescent="0.2">
      <c r="A34" s="164" t="s">
        <v>141</v>
      </c>
      <c r="B34" s="384" t="s">
        <v>1037</v>
      </c>
      <c r="C34" s="524" t="s">
        <v>1018</v>
      </c>
      <c r="D34" s="518"/>
    </row>
    <row r="35" spans="1:5" ht="51" customHeight="1" x14ac:dyDescent="0.2">
      <c r="A35" s="164" t="s">
        <v>143</v>
      </c>
      <c r="B35" s="383"/>
      <c r="C35" s="190" t="s">
        <v>1038</v>
      </c>
      <c r="D35" s="218"/>
    </row>
    <row r="36" spans="1:5" ht="70.5" customHeight="1" x14ac:dyDescent="0.2">
      <c r="A36" s="164" t="s">
        <v>239</v>
      </c>
      <c r="B36" s="385"/>
      <c r="C36" s="386" t="s">
        <v>1185</v>
      </c>
    </row>
    <row r="37" spans="1:5" ht="40.5" customHeight="1" x14ac:dyDescent="0.2">
      <c r="A37" s="164" t="s">
        <v>225</v>
      </c>
      <c r="B37" s="384" t="s">
        <v>863</v>
      </c>
      <c r="C37" s="386" t="s">
        <v>851</v>
      </c>
    </row>
    <row r="38" spans="1:5" ht="50.25" customHeight="1" x14ac:dyDescent="0.2">
      <c r="A38" s="164" t="s">
        <v>36</v>
      </c>
      <c r="B38" s="384" t="s">
        <v>1186</v>
      </c>
      <c r="C38" s="386" t="s">
        <v>862</v>
      </c>
    </row>
    <row r="39" spans="1:5" ht="108" customHeight="1" x14ac:dyDescent="0.2">
      <c r="A39" s="164" t="s">
        <v>246</v>
      </c>
      <c r="B39" s="383" t="s">
        <v>1187</v>
      </c>
      <c r="C39" s="190" t="s">
        <v>1241</v>
      </c>
      <c r="D39" s="414"/>
    </row>
    <row r="40" spans="1:5" ht="38.25" customHeight="1" x14ac:dyDescent="0.2">
      <c r="A40" s="164" t="s">
        <v>246</v>
      </c>
      <c r="B40" s="383" t="s">
        <v>799</v>
      </c>
      <c r="C40" s="386" t="s">
        <v>1189</v>
      </c>
      <c r="D40" s="414"/>
    </row>
    <row r="41" spans="1:5" ht="47.25" customHeight="1" x14ac:dyDescent="0.2">
      <c r="A41" s="164" t="s">
        <v>246</v>
      </c>
      <c r="B41" s="383" t="s">
        <v>680</v>
      </c>
      <c r="C41" s="386" t="s">
        <v>1188</v>
      </c>
      <c r="D41" s="414"/>
    </row>
    <row r="42" spans="1:5" ht="64.5" customHeight="1" x14ac:dyDescent="0.2">
      <c r="A42" s="164" t="s">
        <v>487</v>
      </c>
      <c r="B42" s="528" t="s">
        <v>1040</v>
      </c>
      <c r="C42" s="529" t="s">
        <v>1039</v>
      </c>
      <c r="D42" s="414"/>
      <c r="E42" s="414"/>
    </row>
    <row r="43" spans="1:5" ht="32.25" thickBot="1" x14ac:dyDescent="0.25">
      <c r="A43" s="458" t="s">
        <v>488</v>
      </c>
      <c r="B43" s="459" t="s">
        <v>1041</v>
      </c>
      <c r="C43" s="530" t="s">
        <v>1039</v>
      </c>
      <c r="D43" s="414"/>
      <c r="E43" s="414"/>
    </row>
    <row r="44" spans="1:5" x14ac:dyDescent="0.2">
      <c r="B44" s="104"/>
      <c r="D44" s="414"/>
    </row>
    <row r="45" spans="1:5" x14ac:dyDescent="0.2">
      <c r="B45" s="104"/>
      <c r="D45" s="414"/>
    </row>
    <row r="46" spans="1:5" x14ac:dyDescent="0.2">
      <c r="B46" s="628"/>
    </row>
    <row r="47" spans="1:5" x14ac:dyDescent="0.2">
      <c r="B47" s="104"/>
    </row>
    <row r="48" spans="1:5" x14ac:dyDescent="0.2">
      <c r="B48" s="104"/>
    </row>
    <row r="49" spans="2:2" x14ac:dyDescent="0.2">
      <c r="B49" s="104"/>
    </row>
    <row r="50" spans="2:2" x14ac:dyDescent="0.2">
      <c r="B50" s="104"/>
    </row>
    <row r="51" spans="2:2" x14ac:dyDescent="0.2">
      <c r="B51" s="628"/>
    </row>
    <row r="52" spans="2:2" x14ac:dyDescent="0.2">
      <c r="B52" s="628"/>
    </row>
    <row r="53" spans="2:2" x14ac:dyDescent="0.2">
      <c r="B53" s="628"/>
    </row>
    <row r="54" spans="2:2" x14ac:dyDescent="0.2">
      <c r="B54" s="628"/>
    </row>
    <row r="55" spans="2:2" x14ac:dyDescent="0.2">
      <c r="B55" s="628"/>
    </row>
    <row r="56" spans="2:2" x14ac:dyDescent="0.2">
      <c r="B56" s="104"/>
    </row>
    <row r="57" spans="2:2" x14ac:dyDescent="0.2">
      <c r="B57" s="104"/>
    </row>
    <row r="58" spans="2:2" x14ac:dyDescent="0.2">
      <c r="B58" s="104"/>
    </row>
  </sheetData>
  <mergeCells count="1">
    <mergeCell ref="A1:C1"/>
  </mergeCells>
  <phoneticPr fontId="7" type="noConversion"/>
  <printOptions gridLines="1"/>
  <pageMargins left="0.47244094488188981" right="0.19685039370078741" top="0.51181102362204722" bottom="0.43307086614173229" header="0.39370078740157483" footer="0.27559055118110237"/>
  <pageSetup paperSize="9" scale="59" fitToWidth="5" fitToHeight="5" orientation="landscape" r:id="rId1"/>
  <headerFooter alignWithMargins="0">
    <oddFooter>&amp;C&amp;P zo &amp;N</oddFooter>
  </headerFooter>
  <rowBreaks count="1" manualBreakCount="1">
    <brk id="15"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20"/>
  <sheetViews>
    <sheetView zoomScaleNormal="100" workbookViewId="0">
      <selection activeCell="B3" sqref="B3"/>
    </sheetView>
  </sheetViews>
  <sheetFormatPr defaultRowHeight="12.75" x14ac:dyDescent="0.2"/>
  <cols>
    <col min="2" max="2" width="58.85546875" customWidth="1"/>
    <col min="3" max="3" width="22" customWidth="1"/>
    <col min="6" max="6" width="10" customWidth="1"/>
  </cols>
  <sheetData>
    <row r="1" spans="1:5" ht="30.75" customHeight="1" thickBot="1" x14ac:dyDescent="0.25">
      <c r="A1" s="883" t="s">
        <v>776</v>
      </c>
      <c r="B1" s="884"/>
      <c r="C1" s="885"/>
      <c r="D1" s="276"/>
    </row>
    <row r="2" spans="1:5" ht="29.25" customHeight="1" thickBot="1" x14ac:dyDescent="0.25">
      <c r="A2" s="331" t="s">
        <v>759</v>
      </c>
      <c r="B2" s="332" t="s">
        <v>760</v>
      </c>
      <c r="C2" s="333" t="s">
        <v>761</v>
      </c>
    </row>
    <row r="3" spans="1:5" ht="24" customHeight="1" x14ac:dyDescent="0.2">
      <c r="A3" s="330">
        <v>1</v>
      </c>
      <c r="B3" s="343" t="s">
        <v>768</v>
      </c>
      <c r="C3" s="334">
        <v>38623</v>
      </c>
    </row>
    <row r="4" spans="1:5" ht="24" customHeight="1" x14ac:dyDescent="0.2">
      <c r="A4" s="329">
        <v>4</v>
      </c>
      <c r="B4" s="342" t="s">
        <v>767</v>
      </c>
      <c r="C4" s="335">
        <v>39326</v>
      </c>
    </row>
    <row r="5" spans="1:5" ht="24" customHeight="1" x14ac:dyDescent="0.2">
      <c r="A5" s="329">
        <v>5</v>
      </c>
      <c r="B5" s="342" t="s">
        <v>762</v>
      </c>
      <c r="C5" s="335">
        <v>39326</v>
      </c>
    </row>
    <row r="6" spans="1:5" ht="24" customHeight="1" x14ac:dyDescent="0.2">
      <c r="A6" s="329">
        <v>6</v>
      </c>
      <c r="B6" s="342" t="s">
        <v>765</v>
      </c>
      <c r="C6" s="335">
        <v>39326</v>
      </c>
    </row>
    <row r="7" spans="1:5" ht="32.25" customHeight="1" x14ac:dyDescent="0.2">
      <c r="A7" s="329">
        <v>7</v>
      </c>
      <c r="B7" s="342" t="s">
        <v>764</v>
      </c>
      <c r="C7" s="335">
        <v>39326</v>
      </c>
    </row>
    <row r="8" spans="1:5" ht="24" customHeight="1" x14ac:dyDescent="0.2">
      <c r="A8" s="329">
        <v>8</v>
      </c>
      <c r="B8" s="342" t="s">
        <v>763</v>
      </c>
      <c r="C8" s="335">
        <v>39326</v>
      </c>
    </row>
    <row r="9" spans="1:5" ht="24" customHeight="1" x14ac:dyDescent="0.2">
      <c r="A9" s="329">
        <v>9</v>
      </c>
      <c r="B9" s="328" t="s">
        <v>770</v>
      </c>
      <c r="C9" s="335">
        <v>39326</v>
      </c>
    </row>
    <row r="10" spans="1:5" ht="24" customHeight="1" x14ac:dyDescent="0.2">
      <c r="A10" s="329">
        <v>10</v>
      </c>
      <c r="B10" s="505" t="s">
        <v>774</v>
      </c>
      <c r="C10" s="335">
        <v>40245</v>
      </c>
      <c r="D10" s="487" t="s">
        <v>778</v>
      </c>
      <c r="E10" s="393" t="s">
        <v>958</v>
      </c>
    </row>
    <row r="11" spans="1:5" ht="24" customHeight="1" x14ac:dyDescent="0.2">
      <c r="A11" s="329">
        <v>11</v>
      </c>
      <c r="B11" s="505" t="s">
        <v>773</v>
      </c>
      <c r="C11" s="335">
        <v>40245</v>
      </c>
      <c r="D11" s="487" t="s">
        <v>778</v>
      </c>
      <c r="E11" s="393" t="s">
        <v>958</v>
      </c>
    </row>
    <row r="12" spans="1:5" ht="24" customHeight="1" x14ac:dyDescent="0.2">
      <c r="A12" s="506">
        <v>12</v>
      </c>
      <c r="B12" s="488" t="s">
        <v>961</v>
      </c>
      <c r="C12" s="335">
        <v>40245</v>
      </c>
      <c r="D12" s="487" t="s">
        <v>778</v>
      </c>
      <c r="E12" s="393" t="s">
        <v>958</v>
      </c>
    </row>
    <row r="13" spans="1:5" ht="24" customHeight="1" x14ac:dyDescent="0.2">
      <c r="A13" s="506">
        <v>13</v>
      </c>
      <c r="B13" s="488" t="s">
        <v>772</v>
      </c>
      <c r="C13" s="335">
        <v>40245</v>
      </c>
      <c r="D13" s="329" t="s">
        <v>778</v>
      </c>
    </row>
    <row r="14" spans="1:5" ht="24" customHeight="1" x14ac:dyDescent="0.2">
      <c r="A14" s="329">
        <v>14</v>
      </c>
      <c r="B14" s="341" t="s">
        <v>959</v>
      </c>
      <c r="C14" s="335">
        <v>40245</v>
      </c>
      <c r="D14" s="329" t="s">
        <v>778</v>
      </c>
    </row>
    <row r="15" spans="1:5" ht="24" customHeight="1" x14ac:dyDescent="0.2">
      <c r="A15" s="329">
        <v>15</v>
      </c>
      <c r="B15" s="505" t="s">
        <v>775</v>
      </c>
      <c r="C15" s="335">
        <v>40245</v>
      </c>
      <c r="D15" s="487" t="s">
        <v>778</v>
      </c>
      <c r="E15" s="393" t="s">
        <v>958</v>
      </c>
    </row>
    <row r="16" spans="1:5" ht="24" customHeight="1" x14ac:dyDescent="0.2">
      <c r="A16" s="329">
        <v>16</v>
      </c>
      <c r="B16" s="341" t="s">
        <v>960</v>
      </c>
      <c r="C16" s="335">
        <v>40245</v>
      </c>
      <c r="D16" s="329" t="s">
        <v>778</v>
      </c>
      <c r="E16" s="393" t="s">
        <v>962</v>
      </c>
    </row>
    <row r="17" spans="1:4" ht="24" customHeight="1" x14ac:dyDescent="0.2">
      <c r="A17" s="329">
        <v>17</v>
      </c>
      <c r="B17" s="341" t="s">
        <v>769</v>
      </c>
      <c r="C17" s="335">
        <v>40245</v>
      </c>
      <c r="D17" s="329" t="s">
        <v>778</v>
      </c>
    </row>
    <row r="18" spans="1:4" ht="24" customHeight="1" x14ac:dyDescent="0.2">
      <c r="A18" s="329">
        <v>18</v>
      </c>
      <c r="B18" s="328" t="s">
        <v>771</v>
      </c>
      <c r="C18" s="335">
        <v>40245</v>
      </c>
    </row>
    <row r="19" spans="1:4" ht="24" customHeight="1" x14ac:dyDescent="0.2">
      <c r="A19" s="594">
        <v>19</v>
      </c>
      <c r="B19" s="595" t="s">
        <v>766</v>
      </c>
      <c r="C19" s="596">
        <v>41275</v>
      </c>
    </row>
    <row r="20" spans="1:4" ht="24" customHeight="1" x14ac:dyDescent="0.2">
      <c r="A20" s="609">
        <v>21</v>
      </c>
      <c r="B20" s="610" t="s">
        <v>1135</v>
      </c>
      <c r="C20" s="335" t="s">
        <v>1225</v>
      </c>
    </row>
  </sheetData>
  <mergeCells count="1">
    <mergeCell ref="A1:C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tabColor rgb="FF0000FF"/>
    <pageSetUpPr fitToPage="1"/>
  </sheetPr>
  <dimension ref="A1:G23"/>
  <sheetViews>
    <sheetView zoomScale="90" zoomScaleNormal="90" zoomScaleSheetLayoutView="80" workbookViewId="0">
      <pane xSplit="2" ySplit="4" topLeftCell="C5" activePane="bottomRight" state="frozen"/>
      <selection pane="topRight" activeCell="C1" sqref="C1"/>
      <selection pane="bottomLeft" activeCell="A5" sqref="A5"/>
      <selection pane="bottomRight" activeCell="D25" sqref="D25"/>
    </sheetView>
  </sheetViews>
  <sheetFormatPr defaultColWidth="9.140625" defaultRowHeight="15.75" x14ac:dyDescent="0.2"/>
  <cols>
    <col min="1" max="1" width="9.140625" style="21" customWidth="1"/>
    <col min="2" max="2" width="77.85546875" style="42" customWidth="1"/>
    <col min="3" max="5" width="17.42578125" style="16" customWidth="1"/>
    <col min="6" max="6" width="13.140625" style="16" bestFit="1" customWidth="1"/>
    <col min="7" max="7" width="14.140625" style="16" bestFit="1" customWidth="1"/>
    <col min="8" max="16384" width="9.140625" style="16"/>
  </cols>
  <sheetData>
    <row r="1" spans="1:7" s="15" customFormat="1" ht="87" customHeight="1" thickBot="1" x14ac:dyDescent="0.25">
      <c r="A1" s="886" t="s">
        <v>1191</v>
      </c>
      <c r="B1" s="887"/>
      <c r="C1" s="887"/>
      <c r="D1" s="887"/>
      <c r="E1" s="888"/>
    </row>
    <row r="2" spans="1:7" s="15" customFormat="1" ht="35.1" customHeight="1" x14ac:dyDescent="0.2">
      <c r="A2" s="889" t="s">
        <v>1295</v>
      </c>
      <c r="B2" s="890"/>
      <c r="C2" s="890"/>
      <c r="D2" s="890"/>
      <c r="E2" s="891"/>
    </row>
    <row r="3" spans="1:7" ht="43.5" customHeight="1" x14ac:dyDescent="0.2">
      <c r="A3" s="409" t="s">
        <v>174</v>
      </c>
      <c r="B3" s="411" t="s">
        <v>173</v>
      </c>
      <c r="C3" s="410" t="s">
        <v>266</v>
      </c>
      <c r="D3" s="410" t="s">
        <v>267</v>
      </c>
      <c r="E3" s="30" t="s">
        <v>196</v>
      </c>
    </row>
    <row r="4" spans="1:7" ht="17.25" customHeight="1" x14ac:dyDescent="0.2">
      <c r="A4" s="26"/>
      <c r="B4" s="357"/>
      <c r="C4" s="33" t="s">
        <v>248</v>
      </c>
      <c r="D4" s="33" t="s">
        <v>249</v>
      </c>
      <c r="E4" s="34" t="s">
        <v>29</v>
      </c>
    </row>
    <row r="5" spans="1:7" x14ac:dyDescent="0.2">
      <c r="A5" s="26">
        <v>1</v>
      </c>
      <c r="B5" s="357" t="s">
        <v>320</v>
      </c>
      <c r="C5" s="43">
        <f>C6</f>
        <v>40082626</v>
      </c>
      <c r="D5" s="43">
        <f>D6</f>
        <v>400000</v>
      </c>
      <c r="E5" s="44">
        <f t="shared" ref="E5:E6" si="0">SUM(C5:D5)</f>
        <v>40482626</v>
      </c>
      <c r="F5" s="491"/>
    </row>
    <row r="6" spans="1:7" x14ac:dyDescent="0.2">
      <c r="A6" s="26">
        <f>A5+1</f>
        <v>2</v>
      </c>
      <c r="B6" s="24" t="s">
        <v>233</v>
      </c>
      <c r="C6" s="45">
        <v>40082626</v>
      </c>
      <c r="D6" s="45">
        <v>400000</v>
      </c>
      <c r="E6" s="44">
        <f t="shared" si="0"/>
        <v>40482626</v>
      </c>
      <c r="F6" s="491"/>
      <c r="G6" s="732"/>
    </row>
    <row r="7" spans="1:7" ht="15.75" customHeight="1" x14ac:dyDescent="0.2">
      <c r="A7" s="26">
        <f>A6+1</f>
        <v>3</v>
      </c>
      <c r="B7" s="357" t="s">
        <v>321</v>
      </c>
      <c r="C7" s="43">
        <f>SUM(C8:C12)</f>
        <v>28539394</v>
      </c>
      <c r="D7" s="43">
        <f>SUM(D8:D12)</f>
        <v>0</v>
      </c>
      <c r="E7" s="44">
        <f>SUM(C7:D7)</f>
        <v>28539394</v>
      </c>
      <c r="F7" s="491"/>
    </row>
    <row r="8" spans="1:7" x14ac:dyDescent="0.2">
      <c r="A8" s="26">
        <f t="shared" ref="A8:A19" si="1">A7+1</f>
        <v>4</v>
      </c>
      <c r="B8" s="24" t="s">
        <v>234</v>
      </c>
      <c r="C8" s="45">
        <v>26176804</v>
      </c>
      <c r="D8" s="345" t="s">
        <v>276</v>
      </c>
      <c r="E8" s="44">
        <f t="shared" ref="E8:E19" si="2">SUM(C8:D8)</f>
        <v>26176804</v>
      </c>
      <c r="F8" s="491"/>
      <c r="G8" s="732"/>
    </row>
    <row r="9" spans="1:7" x14ac:dyDescent="0.2">
      <c r="A9" s="26">
        <f t="shared" si="1"/>
        <v>5</v>
      </c>
      <c r="B9" s="24" t="s">
        <v>235</v>
      </c>
      <c r="C9" s="45">
        <v>1849284</v>
      </c>
      <c r="D9" s="345" t="s">
        <v>276</v>
      </c>
      <c r="E9" s="44">
        <f t="shared" si="2"/>
        <v>1849284</v>
      </c>
      <c r="F9" s="491"/>
      <c r="G9" s="732"/>
    </row>
    <row r="10" spans="1:7" x14ac:dyDescent="0.2">
      <c r="A10" s="26">
        <f t="shared" si="1"/>
        <v>6</v>
      </c>
      <c r="B10" s="24" t="s">
        <v>236</v>
      </c>
      <c r="C10" s="345" t="s">
        <v>276</v>
      </c>
      <c r="D10" s="345" t="s">
        <v>276</v>
      </c>
      <c r="E10" s="44">
        <f t="shared" si="2"/>
        <v>0</v>
      </c>
      <c r="G10" s="732"/>
    </row>
    <row r="11" spans="1:7" x14ac:dyDescent="0.2">
      <c r="A11" s="26">
        <f t="shared" si="1"/>
        <v>7</v>
      </c>
      <c r="B11" s="24" t="s">
        <v>237</v>
      </c>
      <c r="C11" s="345" t="s">
        <v>276</v>
      </c>
      <c r="D11" s="345" t="s">
        <v>276</v>
      </c>
      <c r="E11" s="44">
        <f t="shared" si="2"/>
        <v>0</v>
      </c>
      <c r="G11" s="732"/>
    </row>
    <row r="12" spans="1:7" x14ac:dyDescent="0.2">
      <c r="A12" s="26">
        <f t="shared" si="1"/>
        <v>8</v>
      </c>
      <c r="B12" s="24" t="s">
        <v>129</v>
      </c>
      <c r="C12" s="45">
        <v>513306</v>
      </c>
      <c r="D12" s="345" t="s">
        <v>276</v>
      </c>
      <c r="E12" s="44">
        <f t="shared" si="2"/>
        <v>513306</v>
      </c>
      <c r="G12" s="732"/>
    </row>
    <row r="13" spans="1:7" ht="15.75" customHeight="1" x14ac:dyDescent="0.2">
      <c r="A13" s="26">
        <f t="shared" si="1"/>
        <v>9</v>
      </c>
      <c r="B13" s="357" t="s">
        <v>322</v>
      </c>
      <c r="C13" s="43">
        <f>C14</f>
        <v>1927977</v>
      </c>
      <c r="D13" s="43">
        <f>D14</f>
        <v>0</v>
      </c>
      <c r="E13" s="44">
        <f t="shared" si="2"/>
        <v>1927977</v>
      </c>
      <c r="G13" s="732"/>
    </row>
    <row r="14" spans="1:7" x14ac:dyDescent="0.2">
      <c r="A14" s="26">
        <f t="shared" si="1"/>
        <v>10</v>
      </c>
      <c r="B14" s="24" t="s">
        <v>130</v>
      </c>
      <c r="C14" s="45">
        <v>1927977</v>
      </c>
      <c r="D14" s="45"/>
      <c r="E14" s="44">
        <f t="shared" si="2"/>
        <v>1927977</v>
      </c>
      <c r="G14" s="732"/>
    </row>
    <row r="15" spans="1:7" x14ac:dyDescent="0.2">
      <c r="A15" s="26">
        <f t="shared" si="1"/>
        <v>11</v>
      </c>
      <c r="B15" s="357" t="s">
        <v>323</v>
      </c>
      <c r="C15" s="43">
        <f>SUM(C16:C18)</f>
        <v>9327890</v>
      </c>
      <c r="D15" s="43">
        <f>SUM(D16:D18)</f>
        <v>0</v>
      </c>
      <c r="E15" s="44">
        <f t="shared" si="2"/>
        <v>9327890</v>
      </c>
      <c r="G15" s="732"/>
    </row>
    <row r="16" spans="1:7" x14ac:dyDescent="0.2">
      <c r="A16" s="26">
        <f t="shared" si="1"/>
        <v>12</v>
      </c>
      <c r="B16" s="24" t="s">
        <v>1153</v>
      </c>
      <c r="C16" s="45">
        <v>285469</v>
      </c>
      <c r="D16" s="345" t="s">
        <v>276</v>
      </c>
      <c r="E16" s="44">
        <f t="shared" si="2"/>
        <v>285469</v>
      </c>
      <c r="G16" s="732"/>
    </row>
    <row r="17" spans="1:7" x14ac:dyDescent="0.2">
      <c r="A17" s="26">
        <f t="shared" si="1"/>
        <v>13</v>
      </c>
      <c r="B17" s="24" t="s">
        <v>131</v>
      </c>
      <c r="C17" s="45">
        <v>1862099</v>
      </c>
      <c r="D17" s="345" t="s">
        <v>276</v>
      </c>
      <c r="E17" s="44">
        <f t="shared" si="2"/>
        <v>1862099</v>
      </c>
      <c r="G17" s="732"/>
    </row>
    <row r="18" spans="1:7" x14ac:dyDescent="0.2">
      <c r="A18" s="26">
        <f t="shared" si="1"/>
        <v>14</v>
      </c>
      <c r="B18" s="24" t="s">
        <v>132</v>
      </c>
      <c r="C18" s="45">
        <v>7180322</v>
      </c>
      <c r="D18" s="345" t="s">
        <v>276</v>
      </c>
      <c r="E18" s="44">
        <f t="shared" si="2"/>
        <v>7180322</v>
      </c>
      <c r="F18" s="781"/>
      <c r="G18" s="732"/>
    </row>
    <row r="19" spans="1:7" ht="16.5" thickBot="1" x14ac:dyDescent="0.25">
      <c r="A19" s="27">
        <f t="shared" si="1"/>
        <v>15</v>
      </c>
      <c r="B19" s="41" t="s">
        <v>324</v>
      </c>
      <c r="C19" s="46">
        <f>C5+C7+C13+C15</f>
        <v>79877887</v>
      </c>
      <c r="D19" s="46">
        <f>D5+D7+D13+D15</f>
        <v>400000</v>
      </c>
      <c r="E19" s="47">
        <f t="shared" si="2"/>
        <v>80277887</v>
      </c>
      <c r="F19" s="732"/>
      <c r="G19" s="732"/>
    </row>
    <row r="20" spans="1:7" x14ac:dyDescent="0.2">
      <c r="A20" s="601" t="s">
        <v>1154</v>
      </c>
      <c r="B20" s="392" t="s">
        <v>1155</v>
      </c>
      <c r="C20" s="19"/>
      <c r="D20" s="19"/>
    </row>
    <row r="21" spans="1:7" x14ac:dyDescent="0.2">
      <c r="A21" s="20"/>
      <c r="B21" s="115"/>
    </row>
    <row r="23" spans="1:7" x14ac:dyDescent="0.2">
      <c r="B23" s="42" t="s">
        <v>142</v>
      </c>
    </row>
  </sheetData>
  <sheetProtection selectLockedCells="1"/>
  <protectedRanges>
    <protectedRange sqref="C16 C14:D14 C6:D6 C18 C8:D12 D16:D18" name="Rozsah2"/>
    <protectedRange sqref="C19:D19" name="Rozsah1"/>
  </protectedRanges>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8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tabColor rgb="FF0000FF"/>
    <pageSetUpPr fitToPage="1"/>
  </sheetPr>
  <dimension ref="A1:G35"/>
  <sheetViews>
    <sheetView workbookViewId="0">
      <pane xSplit="2" ySplit="4" topLeftCell="C5" activePane="bottomRight" state="frozen"/>
      <selection pane="topRight" activeCell="C1" sqref="C1"/>
      <selection pane="bottomLeft" activeCell="A5" sqref="A5"/>
      <selection pane="bottomRight" activeCell="E36" sqref="E36"/>
    </sheetView>
  </sheetViews>
  <sheetFormatPr defaultColWidth="9.140625" defaultRowHeight="15.75" x14ac:dyDescent="0.25"/>
  <cols>
    <col min="1" max="1" width="10.140625" style="3" customWidth="1"/>
    <col min="2" max="2" width="83" style="51" customWidth="1"/>
    <col min="3" max="3" width="16" style="1" bestFit="1" customWidth="1"/>
    <col min="4" max="4" width="14.28515625" style="1" customWidth="1"/>
    <col min="5" max="5" width="16" style="1" bestFit="1" customWidth="1"/>
    <col min="6" max="6" width="10.7109375" style="1" bestFit="1" customWidth="1"/>
    <col min="7" max="7" width="10.140625" style="1" bestFit="1" customWidth="1"/>
    <col min="8" max="16384" width="9.140625" style="1"/>
  </cols>
  <sheetData>
    <row r="1" spans="1:7" ht="50.1" customHeight="1" thickBot="1" x14ac:dyDescent="0.3">
      <c r="A1" s="892" t="s">
        <v>1192</v>
      </c>
      <c r="B1" s="893"/>
      <c r="C1" s="893"/>
      <c r="D1" s="893"/>
      <c r="E1" s="894"/>
      <c r="F1" s="6"/>
      <c r="G1" s="6"/>
    </row>
    <row r="2" spans="1:7" s="15" customFormat="1" ht="38.25" customHeight="1" x14ac:dyDescent="0.2">
      <c r="A2" s="895" t="s">
        <v>1295</v>
      </c>
      <c r="B2" s="896"/>
      <c r="C2" s="896"/>
      <c r="D2" s="896"/>
      <c r="E2" s="897"/>
    </row>
    <row r="3" spans="1:7" s="9" customFormat="1" ht="35.25" customHeight="1" x14ac:dyDescent="0.25">
      <c r="A3" s="356" t="s">
        <v>174</v>
      </c>
      <c r="B3" s="366" t="s">
        <v>290</v>
      </c>
      <c r="C3" s="358" t="s">
        <v>266</v>
      </c>
      <c r="D3" s="358" t="s">
        <v>267</v>
      </c>
      <c r="E3" s="30" t="s">
        <v>196</v>
      </c>
    </row>
    <row r="4" spans="1:7" s="16" customFormat="1" ht="17.25" customHeight="1" x14ac:dyDescent="0.2">
      <c r="A4" s="26"/>
      <c r="B4" s="742" t="s">
        <v>1265</v>
      </c>
      <c r="C4" s="33" t="s">
        <v>248</v>
      </c>
      <c r="D4" s="33" t="s">
        <v>249</v>
      </c>
      <c r="E4" s="34" t="s">
        <v>29</v>
      </c>
    </row>
    <row r="5" spans="1:7" ht="31.5" x14ac:dyDescent="0.25">
      <c r="A5" s="28">
        <v>1</v>
      </c>
      <c r="B5" s="48" t="s">
        <v>721</v>
      </c>
      <c r="C5" s="55">
        <f>SUM(C6:C10)</f>
        <v>945389.83</v>
      </c>
      <c r="D5" s="55">
        <f>SUM(D6:D9)</f>
        <v>720000</v>
      </c>
      <c r="E5" s="55">
        <f>SUM(E6:E10)</f>
        <v>1665389.83</v>
      </c>
      <c r="F5" s="741"/>
      <c r="G5" s="740"/>
    </row>
    <row r="6" spans="1:7" x14ac:dyDescent="0.25">
      <c r="A6" s="28" t="s">
        <v>280</v>
      </c>
      <c r="B6" s="49" t="s">
        <v>1262</v>
      </c>
      <c r="C6" s="45">
        <v>26800</v>
      </c>
      <c r="D6" s="45">
        <v>0</v>
      </c>
      <c r="E6" s="131">
        <f t="shared" ref="E6:E33" si="0">C6+D6</f>
        <v>26800</v>
      </c>
    </row>
    <row r="7" spans="1:7" x14ac:dyDescent="0.25">
      <c r="A7" s="28" t="s">
        <v>345</v>
      </c>
      <c r="B7" s="49" t="s">
        <v>1264</v>
      </c>
      <c r="C7" s="45">
        <f>152213+553736</f>
        <v>705949</v>
      </c>
      <c r="D7" s="45">
        <v>0</v>
      </c>
      <c r="E7" s="131">
        <f t="shared" si="0"/>
        <v>705949</v>
      </c>
      <c r="G7" s="740"/>
    </row>
    <row r="8" spans="1:7" x14ac:dyDescent="0.25">
      <c r="A8" s="28" t="s">
        <v>1244</v>
      </c>
      <c r="B8" s="49" t="s">
        <v>1261</v>
      </c>
      <c r="C8" s="45">
        <v>72443.83</v>
      </c>
      <c r="D8" s="45">
        <v>0</v>
      </c>
      <c r="E8" s="131">
        <f t="shared" si="0"/>
        <v>72443.83</v>
      </c>
    </row>
    <row r="9" spans="1:7" x14ac:dyDescent="0.25">
      <c r="A9" s="28" t="s">
        <v>1245</v>
      </c>
      <c r="B9" s="49" t="s">
        <v>1266</v>
      </c>
      <c r="C9" s="45">
        <v>0</v>
      </c>
      <c r="D9" s="45">
        <v>720000</v>
      </c>
      <c r="E9" s="131">
        <f t="shared" si="0"/>
        <v>720000</v>
      </c>
      <c r="F9" s="740"/>
    </row>
    <row r="10" spans="1:7" x14ac:dyDescent="0.25">
      <c r="A10" s="28" t="s">
        <v>1268</v>
      </c>
      <c r="B10" s="49" t="s">
        <v>1267</v>
      </c>
      <c r="C10" s="45">
        <f>193198-53001</f>
        <v>140197</v>
      </c>
      <c r="D10" s="45">
        <v>0</v>
      </c>
      <c r="E10" s="131">
        <f t="shared" si="0"/>
        <v>140197</v>
      </c>
      <c r="F10" s="740"/>
    </row>
    <row r="11" spans="1:7" x14ac:dyDescent="0.25">
      <c r="A11" s="28"/>
      <c r="B11" s="49"/>
      <c r="C11" s="45"/>
      <c r="D11" s="45"/>
      <c r="E11" s="131"/>
    </row>
    <row r="12" spans="1:7" x14ac:dyDescent="0.25">
      <c r="A12" s="28">
        <v>2</v>
      </c>
      <c r="B12" s="48" t="s">
        <v>69</v>
      </c>
      <c r="C12" s="55">
        <f>SUM(C13:C16)</f>
        <v>25488</v>
      </c>
      <c r="D12" s="55">
        <f>SUM(D13:D16)</f>
        <v>30000</v>
      </c>
      <c r="E12" s="55">
        <f>SUM(E13:E16)</f>
        <v>55488</v>
      </c>
    </row>
    <row r="13" spans="1:7" x14ac:dyDescent="0.25">
      <c r="A13" s="28" t="s">
        <v>281</v>
      </c>
      <c r="B13" s="49" t="s">
        <v>1246</v>
      </c>
      <c r="C13" s="45">
        <v>3768</v>
      </c>
      <c r="D13" s="45">
        <v>0</v>
      </c>
      <c r="E13" s="131">
        <f t="shared" si="0"/>
        <v>3768</v>
      </c>
    </row>
    <row r="14" spans="1:7" x14ac:dyDescent="0.25">
      <c r="A14" s="28" t="s">
        <v>346</v>
      </c>
      <c r="B14" s="49" t="s">
        <v>1247</v>
      </c>
      <c r="C14" s="45">
        <v>9600</v>
      </c>
      <c r="D14" s="45">
        <v>0</v>
      </c>
      <c r="E14" s="131">
        <f t="shared" si="0"/>
        <v>9600</v>
      </c>
    </row>
    <row r="15" spans="1:7" x14ac:dyDescent="0.25">
      <c r="A15" s="28" t="s">
        <v>1248</v>
      </c>
      <c r="B15" s="49" t="s">
        <v>1249</v>
      </c>
      <c r="C15" s="45">
        <v>1062</v>
      </c>
      <c r="D15" s="45">
        <v>0</v>
      </c>
      <c r="E15" s="131">
        <f t="shared" si="0"/>
        <v>1062</v>
      </c>
    </row>
    <row r="16" spans="1:7" x14ac:dyDescent="0.25">
      <c r="A16" s="28" t="s">
        <v>1250</v>
      </c>
      <c r="B16" s="49" t="s">
        <v>1251</v>
      </c>
      <c r="C16" s="45">
        <f>5837+2599+2622</f>
        <v>11058</v>
      </c>
      <c r="D16" s="45">
        <v>30000</v>
      </c>
      <c r="E16" s="131">
        <f t="shared" si="0"/>
        <v>41058</v>
      </c>
    </row>
    <row r="17" spans="1:7" x14ac:dyDescent="0.25">
      <c r="A17" s="28">
        <v>3</v>
      </c>
      <c r="B17" s="48" t="s">
        <v>229</v>
      </c>
      <c r="C17" s="55">
        <f>SUM(C18:C19)</f>
        <v>1110681.32</v>
      </c>
      <c r="D17" s="55">
        <f>SUM(D18:D19)</f>
        <v>0</v>
      </c>
      <c r="E17" s="131">
        <f t="shared" si="0"/>
        <v>1110681.32</v>
      </c>
    </row>
    <row r="18" spans="1:7" x14ac:dyDescent="0.25">
      <c r="A18" s="28" t="s">
        <v>282</v>
      </c>
      <c r="B18" s="130" t="s">
        <v>1263</v>
      </c>
      <c r="C18" s="45">
        <v>273361.33</v>
      </c>
      <c r="D18" s="45"/>
      <c r="E18" s="131">
        <f t="shared" si="0"/>
        <v>273361.33</v>
      </c>
    </row>
    <row r="19" spans="1:7" x14ac:dyDescent="0.25">
      <c r="A19" s="28" t="s">
        <v>347</v>
      </c>
      <c r="B19" s="130" t="s">
        <v>1269</v>
      </c>
      <c r="C19" s="45">
        <f>837319.99</f>
        <v>837319.99</v>
      </c>
      <c r="D19" s="45">
        <v>0</v>
      </c>
      <c r="E19" s="131">
        <f t="shared" si="0"/>
        <v>837319.99</v>
      </c>
    </row>
    <row r="20" spans="1:7" x14ac:dyDescent="0.25">
      <c r="A20" s="28">
        <v>4</v>
      </c>
      <c r="B20" s="48" t="s">
        <v>230</v>
      </c>
      <c r="C20" s="55">
        <f>SUM(C21:C32)</f>
        <v>4115530.0200000005</v>
      </c>
      <c r="D20" s="55">
        <f t="shared" ref="D20:E20" si="1">SUM(D21:D32)</f>
        <v>0</v>
      </c>
      <c r="E20" s="55">
        <f t="shared" si="1"/>
        <v>4115530.0200000005</v>
      </c>
      <c r="G20" s="740"/>
    </row>
    <row r="21" spans="1:7" x14ac:dyDescent="0.25">
      <c r="A21" s="28" t="s">
        <v>213</v>
      </c>
      <c r="B21" s="742" t="s">
        <v>1265</v>
      </c>
      <c r="C21" s="746">
        <v>29033.53</v>
      </c>
      <c r="D21" s="746">
        <v>0</v>
      </c>
      <c r="E21" s="55">
        <f>C21+D21</f>
        <v>29033.53</v>
      </c>
      <c r="G21" s="740"/>
    </row>
    <row r="22" spans="1:7" x14ac:dyDescent="0.25">
      <c r="A22" s="28" t="s">
        <v>348</v>
      </c>
      <c r="B22" s="742" t="s">
        <v>1270</v>
      </c>
      <c r="C22" s="746">
        <v>2930.25</v>
      </c>
      <c r="D22" s="746">
        <v>0</v>
      </c>
      <c r="E22" s="55">
        <f t="shared" ref="E22:E32" si="2">C22+D22</f>
        <v>2930.25</v>
      </c>
      <c r="G22" s="740"/>
    </row>
    <row r="23" spans="1:7" x14ac:dyDescent="0.25">
      <c r="A23" s="28" t="s">
        <v>1252</v>
      </c>
      <c r="B23" s="742" t="s">
        <v>1275</v>
      </c>
      <c r="C23" s="746">
        <v>120720</v>
      </c>
      <c r="D23" s="746">
        <v>0</v>
      </c>
      <c r="E23" s="55">
        <f t="shared" si="2"/>
        <v>120720</v>
      </c>
      <c r="G23" s="740"/>
    </row>
    <row r="24" spans="1:7" x14ac:dyDescent="0.25">
      <c r="A24" s="28" t="s">
        <v>1253</v>
      </c>
      <c r="B24" s="742" t="s">
        <v>1277</v>
      </c>
      <c r="C24" s="746">
        <v>25991.13</v>
      </c>
      <c r="D24" s="746">
        <v>0</v>
      </c>
      <c r="E24" s="55">
        <f t="shared" si="2"/>
        <v>25991.13</v>
      </c>
      <c r="G24" s="740"/>
    </row>
    <row r="25" spans="1:7" x14ac:dyDescent="0.25">
      <c r="A25" s="28" t="s">
        <v>1254</v>
      </c>
      <c r="B25" s="742" t="s">
        <v>1278</v>
      </c>
      <c r="C25" s="746">
        <v>283636.15000000002</v>
      </c>
      <c r="D25" s="746">
        <v>0</v>
      </c>
      <c r="E25" s="55">
        <f t="shared" si="2"/>
        <v>283636.15000000002</v>
      </c>
      <c r="G25" s="740"/>
    </row>
    <row r="26" spans="1:7" x14ac:dyDescent="0.25">
      <c r="A26" s="28" t="s">
        <v>1255</v>
      </c>
      <c r="B26" s="742" t="s">
        <v>1279</v>
      </c>
      <c r="C26" s="746">
        <v>138222.19</v>
      </c>
      <c r="D26" s="746">
        <v>0</v>
      </c>
      <c r="E26" s="55">
        <f t="shared" si="2"/>
        <v>138222.19</v>
      </c>
      <c r="G26" s="740"/>
    </row>
    <row r="27" spans="1:7" s="745" customFormat="1" x14ac:dyDescent="0.25">
      <c r="A27" s="28" t="s">
        <v>1256</v>
      </c>
      <c r="B27" s="744" t="s">
        <v>1280</v>
      </c>
      <c r="C27" s="747">
        <v>109169.17</v>
      </c>
      <c r="D27" s="746">
        <v>0</v>
      </c>
      <c r="E27" s="55">
        <f t="shared" si="2"/>
        <v>109169.17</v>
      </c>
    </row>
    <row r="28" spans="1:7" s="745" customFormat="1" x14ac:dyDescent="0.25">
      <c r="A28" s="28" t="s">
        <v>1257</v>
      </c>
      <c r="B28" s="744" t="s">
        <v>1281</v>
      </c>
      <c r="C28" s="747">
        <v>386491.55</v>
      </c>
      <c r="D28" s="746">
        <v>0</v>
      </c>
      <c r="E28" s="55">
        <f t="shared" si="2"/>
        <v>386491.55</v>
      </c>
    </row>
    <row r="29" spans="1:7" x14ac:dyDescent="0.25">
      <c r="A29" s="28" t="s">
        <v>1276</v>
      </c>
      <c r="B29" s="742" t="s">
        <v>1271</v>
      </c>
      <c r="C29" s="746">
        <f>1641302.23+15984.26</f>
        <v>1657286.49</v>
      </c>
      <c r="D29" s="746">
        <v>0</v>
      </c>
      <c r="E29" s="55">
        <f t="shared" si="2"/>
        <v>1657286.49</v>
      </c>
      <c r="G29" s="740"/>
    </row>
    <row r="30" spans="1:7" x14ac:dyDescent="0.25">
      <c r="A30" s="28" t="s">
        <v>1258</v>
      </c>
      <c r="B30" s="742" t="s">
        <v>1272</v>
      </c>
      <c r="C30" s="746">
        <v>1074025.1100000001</v>
      </c>
      <c r="D30" s="746">
        <v>0</v>
      </c>
      <c r="E30" s="55">
        <f t="shared" si="2"/>
        <v>1074025.1100000001</v>
      </c>
      <c r="G30" s="740"/>
    </row>
    <row r="31" spans="1:7" x14ac:dyDescent="0.25">
      <c r="A31" s="28" t="s">
        <v>1259</v>
      </c>
      <c r="B31" s="742" t="s">
        <v>1273</v>
      </c>
      <c r="C31" s="746">
        <v>263918.08000000002</v>
      </c>
      <c r="D31" s="746">
        <v>0</v>
      </c>
      <c r="E31" s="55">
        <f t="shared" si="2"/>
        <v>263918.08000000002</v>
      </c>
      <c r="G31" s="740"/>
    </row>
    <row r="32" spans="1:7" x14ac:dyDescent="0.25">
      <c r="A32" s="28" t="s">
        <v>1260</v>
      </c>
      <c r="B32" s="742" t="s">
        <v>1274</v>
      </c>
      <c r="C32" s="746">
        <v>24106.37</v>
      </c>
      <c r="D32" s="746">
        <v>0</v>
      </c>
      <c r="E32" s="55">
        <f t="shared" si="2"/>
        <v>24106.37</v>
      </c>
      <c r="G32" s="740"/>
    </row>
    <row r="33" spans="1:5" ht="16.5" thickBot="1" x14ac:dyDescent="0.3">
      <c r="A33" s="29">
        <v>5</v>
      </c>
      <c r="B33" s="50" t="s">
        <v>268</v>
      </c>
      <c r="C33" s="136">
        <f>C5+C12+C17+C20</f>
        <v>6197089.1699999999</v>
      </c>
      <c r="D33" s="136">
        <f>D5+D12+D17+D20</f>
        <v>750000</v>
      </c>
      <c r="E33" s="133">
        <f t="shared" si="0"/>
        <v>6947089.1699999999</v>
      </c>
    </row>
    <row r="35" spans="1:5" s="229" customFormat="1" x14ac:dyDescent="0.25">
      <c r="A35" s="227"/>
      <c r="B35" s="228" t="s">
        <v>722</v>
      </c>
    </row>
  </sheetData>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9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U77"/>
  <sheetViews>
    <sheetView view="pageBreakPreview" zoomScale="60" zoomScaleNormal="100" workbookViewId="0">
      <pane xSplit="2" ySplit="5" topLeftCell="C36" activePane="bottomRight" state="frozen"/>
      <selection pane="topRight" activeCell="C1" sqref="C1"/>
      <selection pane="bottomLeft" activeCell="A6" sqref="A6"/>
      <selection pane="bottomRight" activeCell="H76" sqref="H76"/>
    </sheetView>
  </sheetViews>
  <sheetFormatPr defaultColWidth="9.140625" defaultRowHeight="15.75" x14ac:dyDescent="0.25"/>
  <cols>
    <col min="1" max="1" width="7.85546875" style="3" customWidth="1"/>
    <col min="2" max="2" width="82.140625" style="124" customWidth="1"/>
    <col min="3" max="3" width="16.42578125" style="125" customWidth="1"/>
    <col min="4" max="4" width="25.85546875" style="125" bestFit="1" customWidth="1"/>
    <col min="5" max="5" width="16.42578125" style="125" customWidth="1"/>
    <col min="6" max="6" width="19.140625" style="125" customWidth="1"/>
    <col min="7" max="7" width="16.85546875" style="125" customWidth="1"/>
    <col min="8" max="8" width="20.140625" style="125" customWidth="1"/>
    <col min="9" max="9" width="21.42578125" style="1" bestFit="1" customWidth="1"/>
    <col min="10" max="17" width="9.140625" style="1"/>
    <col min="18" max="18" width="6.28515625" style="1" customWidth="1"/>
    <col min="19" max="16384" width="9.140625" style="1"/>
  </cols>
  <sheetData>
    <row r="1" spans="1:10" ht="35.1" customHeight="1" thickBot="1" x14ac:dyDescent="0.3">
      <c r="A1" s="904" t="s">
        <v>1193</v>
      </c>
      <c r="B1" s="905"/>
      <c r="C1" s="905"/>
      <c r="D1" s="905"/>
      <c r="E1" s="905"/>
      <c r="F1" s="905"/>
      <c r="G1" s="905"/>
      <c r="H1" s="906"/>
      <c r="I1" s="220"/>
    </row>
    <row r="2" spans="1:10" ht="31.9" customHeight="1" x14ac:dyDescent="0.25">
      <c r="A2" s="889" t="s">
        <v>1296</v>
      </c>
      <c r="B2" s="890"/>
      <c r="C2" s="890"/>
      <c r="D2" s="890"/>
      <c r="E2" s="890"/>
      <c r="F2" s="890"/>
      <c r="G2" s="890"/>
      <c r="H2" s="891"/>
    </row>
    <row r="3" spans="1:10" ht="24" customHeight="1" x14ac:dyDescent="0.25">
      <c r="A3" s="907" t="s">
        <v>174</v>
      </c>
      <c r="B3" s="908" t="s">
        <v>290</v>
      </c>
      <c r="C3" s="910">
        <v>2020</v>
      </c>
      <c r="D3" s="911"/>
      <c r="E3" s="910">
        <v>2021</v>
      </c>
      <c r="F3" s="911"/>
      <c r="G3" s="910" t="s">
        <v>1194</v>
      </c>
      <c r="H3" s="912"/>
    </row>
    <row r="4" spans="1:10" s="9" customFormat="1" ht="31.5" x14ac:dyDescent="0.25">
      <c r="A4" s="907"/>
      <c r="B4" s="909"/>
      <c r="C4" s="535" t="s">
        <v>291</v>
      </c>
      <c r="D4" s="535" t="s">
        <v>292</v>
      </c>
      <c r="E4" s="535" t="s">
        <v>291</v>
      </c>
      <c r="F4" s="535" t="s">
        <v>292</v>
      </c>
      <c r="G4" s="535" t="s">
        <v>291</v>
      </c>
      <c r="H4" s="536" t="s">
        <v>292</v>
      </c>
      <c r="I4" s="1"/>
    </row>
    <row r="5" spans="1:10" s="9" customFormat="1" x14ac:dyDescent="0.25">
      <c r="A5" s="534"/>
      <c r="B5" s="357"/>
      <c r="C5" s="535" t="s">
        <v>248</v>
      </c>
      <c r="D5" s="535" t="s">
        <v>249</v>
      </c>
      <c r="E5" s="535" t="s">
        <v>250</v>
      </c>
      <c r="F5" s="535" t="s">
        <v>257</v>
      </c>
      <c r="G5" s="535" t="s">
        <v>30</v>
      </c>
      <c r="H5" s="536" t="s">
        <v>31</v>
      </c>
      <c r="I5" s="460"/>
    </row>
    <row r="6" spans="1:10" x14ac:dyDescent="0.25">
      <c r="A6" s="28">
        <v>1</v>
      </c>
      <c r="B6" s="57" t="s">
        <v>226</v>
      </c>
      <c r="C6" s="55">
        <f>SUM(C7:C10)</f>
        <v>0</v>
      </c>
      <c r="D6" s="55">
        <f t="shared" ref="D6:F6" si="0">SUM(D7:D10)</f>
        <v>0</v>
      </c>
      <c r="E6" s="55">
        <f t="shared" si="0"/>
        <v>0</v>
      </c>
      <c r="F6" s="55">
        <f t="shared" si="0"/>
        <v>14.41</v>
      </c>
      <c r="G6" s="160">
        <f>E6-C6</f>
        <v>0</v>
      </c>
      <c r="H6" s="161">
        <f t="shared" ref="G6:H71" si="1">F6-D6</f>
        <v>14.41</v>
      </c>
      <c r="J6" s="5"/>
    </row>
    <row r="7" spans="1:10" x14ac:dyDescent="0.25">
      <c r="A7" s="28">
        <f>A6+1</f>
        <v>2</v>
      </c>
      <c r="B7" s="326" t="s">
        <v>240</v>
      </c>
      <c r="C7" s="139">
        <v>0</v>
      </c>
      <c r="D7" s="139">
        <v>0</v>
      </c>
      <c r="E7" s="139">
        <v>0</v>
      </c>
      <c r="F7" s="139">
        <v>0</v>
      </c>
      <c r="G7" s="160">
        <f t="shared" si="1"/>
        <v>0</v>
      </c>
      <c r="H7" s="161">
        <f t="shared" si="1"/>
        <v>0</v>
      </c>
      <c r="I7" s="395"/>
      <c r="J7" s="5"/>
    </row>
    <row r="8" spans="1:10" x14ac:dyDescent="0.25">
      <c r="A8" s="28">
        <f t="shared" ref="A8:A71" si="2">A7+1</f>
        <v>3</v>
      </c>
      <c r="B8" s="326" t="s">
        <v>264</v>
      </c>
      <c r="C8" s="139">
        <v>0</v>
      </c>
      <c r="D8" s="139">
        <v>0</v>
      </c>
      <c r="E8" s="139">
        <v>0</v>
      </c>
      <c r="F8" s="139">
        <v>0</v>
      </c>
      <c r="G8" s="160">
        <f t="shared" si="1"/>
        <v>0</v>
      </c>
      <c r="H8" s="161">
        <f t="shared" si="1"/>
        <v>0</v>
      </c>
      <c r="I8" s="395"/>
      <c r="J8" s="5"/>
    </row>
    <row r="9" spans="1:10" x14ac:dyDescent="0.25">
      <c r="A9" s="28">
        <f t="shared" si="2"/>
        <v>4</v>
      </c>
      <c r="B9" s="326" t="s">
        <v>54</v>
      </c>
      <c r="C9" s="139">
        <v>0</v>
      </c>
      <c r="D9" s="139">
        <v>0</v>
      </c>
      <c r="E9" s="139">
        <v>0</v>
      </c>
      <c r="F9" s="139">
        <v>0</v>
      </c>
      <c r="G9" s="160">
        <f t="shared" si="1"/>
        <v>0</v>
      </c>
      <c r="H9" s="161">
        <f t="shared" si="1"/>
        <v>0</v>
      </c>
      <c r="I9" s="395"/>
      <c r="J9" s="5"/>
    </row>
    <row r="10" spans="1:10" x14ac:dyDescent="0.25">
      <c r="A10" s="28">
        <f t="shared" si="2"/>
        <v>5</v>
      </c>
      <c r="B10" s="326" t="s">
        <v>263</v>
      </c>
      <c r="C10" s="139">
        <v>0</v>
      </c>
      <c r="D10" s="139">
        <v>0</v>
      </c>
      <c r="E10" s="139">
        <v>0</v>
      </c>
      <c r="F10" s="139">
        <v>14.41</v>
      </c>
      <c r="G10" s="160">
        <f t="shared" si="1"/>
        <v>0</v>
      </c>
      <c r="H10" s="161">
        <f t="shared" si="1"/>
        <v>14.41</v>
      </c>
      <c r="I10" s="395"/>
      <c r="J10" s="5"/>
    </row>
    <row r="11" spans="1:10" x14ac:dyDescent="0.25">
      <c r="A11" s="28">
        <f t="shared" si="2"/>
        <v>6</v>
      </c>
      <c r="B11" s="339" t="s">
        <v>753</v>
      </c>
      <c r="C11" s="55">
        <f>SUM(C12:C15)</f>
        <v>2474414.2000000002</v>
      </c>
      <c r="D11" s="55">
        <f t="shared" ref="D11:F11" si="3">SUM(D12:D15)</f>
        <v>5312718.53</v>
      </c>
      <c r="E11" s="55">
        <f t="shared" si="3"/>
        <v>2254589.63</v>
      </c>
      <c r="F11" s="55">
        <f t="shared" si="3"/>
        <v>4842027.6899999995</v>
      </c>
      <c r="G11" s="160">
        <f t="shared" si="1"/>
        <v>-219824.5700000003</v>
      </c>
      <c r="H11" s="161">
        <f t="shared" si="1"/>
        <v>-470690.84000000078</v>
      </c>
      <c r="J11" s="5"/>
    </row>
    <row r="12" spans="1:10" x14ac:dyDescent="0.25">
      <c r="A12" s="28">
        <f t="shared" si="2"/>
        <v>7</v>
      </c>
      <c r="B12" s="326" t="s">
        <v>85</v>
      </c>
      <c r="C12" s="139">
        <v>2134687.9900000002</v>
      </c>
      <c r="D12" s="139">
        <v>0</v>
      </c>
      <c r="E12" s="139">
        <v>1872608.97</v>
      </c>
      <c r="F12" s="139">
        <v>0</v>
      </c>
      <c r="G12" s="160">
        <f t="shared" si="1"/>
        <v>-262079.02000000025</v>
      </c>
      <c r="H12" s="161">
        <f t="shared" si="1"/>
        <v>0</v>
      </c>
      <c r="J12" s="5"/>
    </row>
    <row r="13" spans="1:10" x14ac:dyDescent="0.25">
      <c r="A13" s="28">
        <f t="shared" si="2"/>
        <v>8</v>
      </c>
      <c r="B13" s="326" t="s">
        <v>86</v>
      </c>
      <c r="C13" s="139">
        <v>122653.11</v>
      </c>
      <c r="D13" s="139">
        <v>0</v>
      </c>
      <c r="E13" s="139">
        <v>97600.43</v>
      </c>
      <c r="F13" s="139">
        <v>0</v>
      </c>
      <c r="G13" s="160">
        <f t="shared" si="1"/>
        <v>-25052.680000000008</v>
      </c>
      <c r="H13" s="161">
        <f t="shared" si="1"/>
        <v>0</v>
      </c>
      <c r="J13" s="5"/>
    </row>
    <row r="14" spans="1:10" x14ac:dyDescent="0.25">
      <c r="A14" s="28">
        <f>A13+1</f>
        <v>9</v>
      </c>
      <c r="B14" s="326" t="s">
        <v>87</v>
      </c>
      <c r="C14" s="139">
        <v>0</v>
      </c>
      <c r="D14" s="139">
        <v>1140798.0900000001</v>
      </c>
      <c r="E14" s="139">
        <v>0</v>
      </c>
      <c r="F14" s="139">
        <v>691140.98</v>
      </c>
      <c r="G14" s="160">
        <f t="shared" si="1"/>
        <v>0</v>
      </c>
      <c r="H14" s="161">
        <f t="shared" si="1"/>
        <v>-449657.1100000001</v>
      </c>
      <c r="J14" s="5"/>
    </row>
    <row r="15" spans="1:10" ht="31.5" x14ac:dyDescent="0.25">
      <c r="A15" s="291">
        <f t="shared" si="2"/>
        <v>10</v>
      </c>
      <c r="B15" s="326" t="s">
        <v>1055</v>
      </c>
      <c r="C15" s="139">
        <v>217073.1</v>
      </c>
      <c r="D15" s="139">
        <v>4171920.44</v>
      </c>
      <c r="E15" s="139">
        <v>284380.23</v>
      </c>
      <c r="F15" s="139">
        <v>4150886.71</v>
      </c>
      <c r="G15" s="160">
        <f t="shared" si="1"/>
        <v>67307.129999999976</v>
      </c>
      <c r="H15" s="161">
        <f t="shared" si="1"/>
        <v>-21033.729999999981</v>
      </c>
      <c r="I15" s="537"/>
      <c r="J15" s="5"/>
    </row>
    <row r="16" spans="1:10" x14ac:dyDescent="0.25">
      <c r="A16" s="28">
        <f t="shared" si="2"/>
        <v>11</v>
      </c>
      <c r="B16" s="339" t="s">
        <v>27</v>
      </c>
      <c r="C16" s="139">
        <v>0</v>
      </c>
      <c r="D16" s="139">
        <v>30645.58</v>
      </c>
      <c r="E16" s="139">
        <v>0</v>
      </c>
      <c r="F16" s="139">
        <v>23943.96</v>
      </c>
      <c r="G16" s="160">
        <f t="shared" si="1"/>
        <v>0</v>
      </c>
      <c r="H16" s="161">
        <f t="shared" si="1"/>
        <v>-6701.6200000000026</v>
      </c>
      <c r="I16" s="537"/>
      <c r="J16" s="5"/>
    </row>
    <row r="17" spans="1:21" x14ac:dyDescent="0.25">
      <c r="A17" s="28">
        <f t="shared" si="2"/>
        <v>12</v>
      </c>
      <c r="B17" s="339" t="s">
        <v>827</v>
      </c>
      <c r="C17" s="139">
        <v>51122.95</v>
      </c>
      <c r="D17" s="139">
        <v>-22346.84</v>
      </c>
      <c r="E17" s="139">
        <v>36305.19</v>
      </c>
      <c r="F17" s="139">
        <v>-32778.93</v>
      </c>
      <c r="G17" s="160">
        <f t="shared" si="1"/>
        <v>-14817.759999999995</v>
      </c>
      <c r="H17" s="161">
        <f t="shared" si="1"/>
        <v>-10432.09</v>
      </c>
      <c r="J17" s="5"/>
    </row>
    <row r="18" spans="1:21" x14ac:dyDescent="0.25">
      <c r="A18" s="28">
        <f t="shared" si="2"/>
        <v>13</v>
      </c>
      <c r="B18" s="339" t="s">
        <v>828</v>
      </c>
      <c r="C18" s="139">
        <v>0</v>
      </c>
      <c r="D18" s="139">
        <v>3533.4</v>
      </c>
      <c r="E18" s="139">
        <v>0</v>
      </c>
      <c r="F18" s="139">
        <v>3419.7</v>
      </c>
      <c r="G18" s="160">
        <f t="shared" si="1"/>
        <v>0</v>
      </c>
      <c r="H18" s="161">
        <f t="shared" si="1"/>
        <v>-113.70000000000027</v>
      </c>
      <c r="J18" s="5"/>
    </row>
    <row r="19" spans="1:21" x14ac:dyDescent="0.25">
      <c r="A19" s="28">
        <f t="shared" si="2"/>
        <v>14</v>
      </c>
      <c r="B19" s="339" t="s">
        <v>297</v>
      </c>
      <c r="C19" s="139">
        <v>4.16</v>
      </c>
      <c r="D19" s="139">
        <v>16233.02</v>
      </c>
      <c r="E19" s="139">
        <v>0</v>
      </c>
      <c r="F19" s="139">
        <v>16161.23</v>
      </c>
      <c r="G19" s="160">
        <f t="shared" si="1"/>
        <v>-4.16</v>
      </c>
      <c r="H19" s="161">
        <f t="shared" si="1"/>
        <v>-71.790000000000873</v>
      </c>
      <c r="J19" s="5"/>
    </row>
    <row r="20" spans="1:21" x14ac:dyDescent="0.25">
      <c r="A20" s="28">
        <f t="shared" si="2"/>
        <v>15</v>
      </c>
      <c r="B20" s="339" t="s">
        <v>298</v>
      </c>
      <c r="C20" s="139">
        <v>0</v>
      </c>
      <c r="D20" s="139">
        <v>1824</v>
      </c>
      <c r="E20" s="139">
        <v>0</v>
      </c>
      <c r="F20" s="139">
        <v>1824</v>
      </c>
      <c r="G20" s="160">
        <f t="shared" si="1"/>
        <v>0</v>
      </c>
      <c r="H20" s="161">
        <f t="shared" si="1"/>
        <v>0</v>
      </c>
      <c r="J20" s="5"/>
    </row>
    <row r="21" spans="1:21" x14ac:dyDescent="0.25">
      <c r="A21" s="28">
        <f t="shared" si="2"/>
        <v>16</v>
      </c>
      <c r="B21" s="339" t="s">
        <v>754</v>
      </c>
      <c r="C21" s="55">
        <f>SUM(C22:C23)</f>
        <v>0</v>
      </c>
      <c r="D21" s="55">
        <f t="shared" ref="D21:F21" si="4">SUM(D22:D23)</f>
        <v>1260.3499999999999</v>
      </c>
      <c r="E21" s="55">
        <f t="shared" si="4"/>
        <v>0</v>
      </c>
      <c r="F21" s="55">
        <f t="shared" si="4"/>
        <v>1186.27</v>
      </c>
      <c r="G21" s="160">
        <f t="shared" si="1"/>
        <v>0</v>
      </c>
      <c r="H21" s="161">
        <f t="shared" si="1"/>
        <v>-74.079999999999927</v>
      </c>
      <c r="J21" s="5"/>
    </row>
    <row r="22" spans="1:21" x14ac:dyDescent="0.25">
      <c r="A22" s="28">
        <f t="shared" si="2"/>
        <v>17</v>
      </c>
      <c r="B22" s="326" t="s">
        <v>91</v>
      </c>
      <c r="C22" s="139">
        <v>0</v>
      </c>
      <c r="D22" s="139">
        <v>0</v>
      </c>
      <c r="E22" s="139">
        <v>0</v>
      </c>
      <c r="F22" s="139">
        <v>0</v>
      </c>
      <c r="G22" s="160">
        <f t="shared" si="1"/>
        <v>0</v>
      </c>
      <c r="H22" s="161">
        <f t="shared" si="1"/>
        <v>0</v>
      </c>
      <c r="J22" s="5"/>
    </row>
    <row r="23" spans="1:21" x14ac:dyDescent="0.25">
      <c r="A23" s="28">
        <f t="shared" si="2"/>
        <v>18</v>
      </c>
      <c r="B23" s="326" t="s">
        <v>92</v>
      </c>
      <c r="C23" s="139">
        <v>0</v>
      </c>
      <c r="D23" s="139">
        <v>1260.3499999999999</v>
      </c>
      <c r="E23" s="139">
        <v>0</v>
      </c>
      <c r="F23" s="140">
        <v>1186.27</v>
      </c>
      <c r="G23" s="160">
        <f t="shared" si="1"/>
        <v>0</v>
      </c>
      <c r="H23" s="161">
        <f t="shared" si="1"/>
        <v>-74.079999999999927</v>
      </c>
      <c r="J23" s="5"/>
    </row>
    <row r="24" spans="1:21" x14ac:dyDescent="0.25">
      <c r="A24" s="28">
        <f t="shared" si="2"/>
        <v>19</v>
      </c>
      <c r="B24" s="339" t="s">
        <v>299</v>
      </c>
      <c r="C24" s="139">
        <v>420.11</v>
      </c>
      <c r="D24" s="139">
        <v>189.48</v>
      </c>
      <c r="E24" s="139">
        <v>201.07</v>
      </c>
      <c r="F24" s="139">
        <v>1.23</v>
      </c>
      <c r="G24" s="160">
        <f t="shared" si="1"/>
        <v>-219.04000000000002</v>
      </c>
      <c r="H24" s="161">
        <f t="shared" si="1"/>
        <v>-188.25</v>
      </c>
      <c r="J24" s="5"/>
    </row>
    <row r="25" spans="1:21" x14ac:dyDescent="0.25">
      <c r="A25" s="28">
        <f t="shared" si="2"/>
        <v>20</v>
      </c>
      <c r="B25" s="509" t="s">
        <v>967</v>
      </c>
      <c r="C25" s="55">
        <f>SUM(C26:C30)</f>
        <v>969744.14</v>
      </c>
      <c r="D25" s="55">
        <f t="shared" ref="D25:F25" si="5">SUM(D26:D30)</f>
        <v>0</v>
      </c>
      <c r="E25" s="55">
        <f t="shared" si="5"/>
        <v>950525.16</v>
      </c>
      <c r="F25" s="55">
        <f t="shared" si="5"/>
        <v>0</v>
      </c>
      <c r="G25" s="160">
        <f t="shared" si="1"/>
        <v>-19218.979999999981</v>
      </c>
      <c r="H25" s="161">
        <f t="shared" si="1"/>
        <v>0</v>
      </c>
      <c r="I25" s="810"/>
      <c r="J25" s="740"/>
    </row>
    <row r="26" spans="1:21" x14ac:dyDescent="0.25">
      <c r="A26" s="28">
        <f t="shared" si="2"/>
        <v>21</v>
      </c>
      <c r="B26" s="327" t="s">
        <v>887</v>
      </c>
      <c r="C26" s="139">
        <v>630398.30000000005</v>
      </c>
      <c r="D26" s="139">
        <v>0</v>
      </c>
      <c r="E26" s="139">
        <v>715865</v>
      </c>
      <c r="F26" s="139">
        <v>0</v>
      </c>
      <c r="G26" s="160">
        <f t="shared" si="1"/>
        <v>85466.699999999953</v>
      </c>
      <c r="H26" s="161">
        <f t="shared" si="1"/>
        <v>0</v>
      </c>
      <c r="J26" s="5"/>
    </row>
    <row r="27" spans="1:21" x14ac:dyDescent="0.25">
      <c r="A27" s="28">
        <f t="shared" si="2"/>
        <v>22</v>
      </c>
      <c r="B27" s="327" t="s">
        <v>888</v>
      </c>
      <c r="C27" s="139">
        <v>0</v>
      </c>
      <c r="D27" s="139">
        <v>0</v>
      </c>
      <c r="E27" s="139">
        <v>0</v>
      </c>
      <c r="F27" s="139">
        <v>0</v>
      </c>
      <c r="G27" s="160">
        <f t="shared" si="1"/>
        <v>0</v>
      </c>
      <c r="H27" s="161">
        <f t="shared" si="1"/>
        <v>0</v>
      </c>
      <c r="J27" s="5"/>
    </row>
    <row r="28" spans="1:21" x14ac:dyDescent="0.25">
      <c r="A28" s="28">
        <f t="shared" si="2"/>
        <v>23</v>
      </c>
      <c r="B28" s="327" t="s">
        <v>935</v>
      </c>
      <c r="C28" s="139">
        <v>219640</v>
      </c>
      <c r="D28" s="139">
        <v>0</v>
      </c>
      <c r="E28" s="139">
        <v>96100</v>
      </c>
      <c r="F28" s="139">
        <v>0</v>
      </c>
      <c r="G28" s="160">
        <f t="shared" si="1"/>
        <v>-123540</v>
      </c>
      <c r="H28" s="161">
        <f t="shared" si="1"/>
        <v>0</v>
      </c>
      <c r="I28" s="220"/>
      <c r="J28" s="5"/>
    </row>
    <row r="29" spans="1:21" x14ac:dyDescent="0.25">
      <c r="A29" s="28">
        <f t="shared" si="2"/>
        <v>24</v>
      </c>
      <c r="B29" s="327" t="s">
        <v>936</v>
      </c>
      <c r="C29" s="139">
        <v>117585.84</v>
      </c>
      <c r="D29" s="139">
        <v>0</v>
      </c>
      <c r="E29" s="139">
        <v>136360.16</v>
      </c>
      <c r="F29" s="139">
        <v>0</v>
      </c>
      <c r="G29" s="160">
        <f t="shared" si="1"/>
        <v>18774.320000000007</v>
      </c>
      <c r="H29" s="161">
        <f t="shared" si="1"/>
        <v>0</v>
      </c>
      <c r="I29" s="220"/>
      <c r="J29" s="5"/>
    </row>
    <row r="30" spans="1:21" x14ac:dyDescent="0.25">
      <c r="A30" s="28">
        <f t="shared" si="2"/>
        <v>25</v>
      </c>
      <c r="B30" s="327" t="s">
        <v>889</v>
      </c>
      <c r="C30" s="139">
        <v>2120</v>
      </c>
      <c r="D30" s="139">
        <v>0</v>
      </c>
      <c r="E30" s="139">
        <v>2200</v>
      </c>
      <c r="F30" s="139">
        <v>0</v>
      </c>
      <c r="G30" s="160">
        <f t="shared" si="1"/>
        <v>80</v>
      </c>
      <c r="H30" s="161">
        <f t="shared" si="1"/>
        <v>0</v>
      </c>
      <c r="J30" s="5"/>
    </row>
    <row r="31" spans="1:21" x14ac:dyDescent="0.25">
      <c r="A31" s="585">
        <f t="shared" si="2"/>
        <v>26</v>
      </c>
      <c r="B31" s="69" t="s">
        <v>1075</v>
      </c>
      <c r="C31" s="55">
        <f t="shared" ref="C31:D31" si="6">SUM(C32:C37)</f>
        <v>264481.05</v>
      </c>
      <c r="D31" s="55">
        <f t="shared" si="6"/>
        <v>0</v>
      </c>
      <c r="E31" s="55">
        <f>SUM(E32:E37)</f>
        <v>292734.24</v>
      </c>
      <c r="F31" s="55">
        <f>SUM(F32:F37)</f>
        <v>0</v>
      </c>
      <c r="G31" s="160">
        <f t="shared" si="1"/>
        <v>28253.190000000002</v>
      </c>
      <c r="H31" s="161">
        <f t="shared" si="1"/>
        <v>0</v>
      </c>
      <c r="I31" s="811"/>
      <c r="J31" s="741"/>
      <c r="K31" s="220"/>
      <c r="L31" s="220"/>
      <c r="M31" s="220"/>
      <c r="N31" s="220"/>
      <c r="O31" s="220"/>
      <c r="P31" s="220"/>
      <c r="Q31" s="220"/>
      <c r="R31" s="220"/>
      <c r="T31" s="220"/>
      <c r="U31" s="220"/>
    </row>
    <row r="32" spans="1:21" x14ac:dyDescent="0.25">
      <c r="A32" s="28">
        <f t="shared" si="2"/>
        <v>27</v>
      </c>
      <c r="B32" s="116" t="s">
        <v>890</v>
      </c>
      <c r="C32" s="139">
        <v>153860.5</v>
      </c>
      <c r="D32" s="139">
        <v>0</v>
      </c>
      <c r="E32" s="139">
        <v>186450.88</v>
      </c>
      <c r="F32" s="139">
        <v>0</v>
      </c>
      <c r="G32" s="160">
        <f t="shared" si="1"/>
        <v>32590.380000000005</v>
      </c>
      <c r="H32" s="161">
        <f t="shared" si="1"/>
        <v>0</v>
      </c>
      <c r="J32" s="5"/>
    </row>
    <row r="33" spans="1:19" x14ac:dyDescent="0.25">
      <c r="A33" s="28">
        <f t="shared" si="2"/>
        <v>28</v>
      </c>
      <c r="B33" s="116" t="s">
        <v>891</v>
      </c>
      <c r="C33" s="139">
        <v>0</v>
      </c>
      <c r="D33" s="139">
        <v>0</v>
      </c>
      <c r="E33" s="139">
        <v>0</v>
      </c>
      <c r="F33" s="139">
        <v>0</v>
      </c>
      <c r="G33" s="160">
        <f t="shared" si="1"/>
        <v>0</v>
      </c>
      <c r="H33" s="161">
        <f t="shared" si="1"/>
        <v>0</v>
      </c>
      <c r="J33" s="5"/>
    </row>
    <row r="34" spans="1:19" x14ac:dyDescent="0.25">
      <c r="A34" s="28">
        <f t="shared" si="2"/>
        <v>29</v>
      </c>
      <c r="B34" s="116" t="s">
        <v>892</v>
      </c>
      <c r="C34" s="139">
        <v>0</v>
      </c>
      <c r="D34" s="139">
        <v>0</v>
      </c>
      <c r="E34" s="139">
        <v>0</v>
      </c>
      <c r="F34" s="139">
        <v>0</v>
      </c>
      <c r="G34" s="160">
        <f t="shared" si="1"/>
        <v>0</v>
      </c>
      <c r="H34" s="161">
        <f t="shared" si="1"/>
        <v>0</v>
      </c>
      <c r="J34" s="5"/>
    </row>
    <row r="35" spans="1:19" x14ac:dyDescent="0.25">
      <c r="A35" s="28">
        <f t="shared" si="2"/>
        <v>30</v>
      </c>
      <c r="B35" s="116" t="s">
        <v>893</v>
      </c>
      <c r="C35" s="139">
        <v>107863.4</v>
      </c>
      <c r="D35" s="139">
        <v>0</v>
      </c>
      <c r="E35" s="139">
        <v>102441.84</v>
      </c>
      <c r="F35" s="139">
        <v>0</v>
      </c>
      <c r="G35" s="160">
        <f t="shared" si="1"/>
        <v>-5421.5599999999977</v>
      </c>
      <c r="H35" s="161">
        <f t="shared" si="1"/>
        <v>0</v>
      </c>
      <c r="J35" s="5"/>
    </row>
    <row r="36" spans="1:19" x14ac:dyDescent="0.25">
      <c r="A36" s="28">
        <f t="shared" si="2"/>
        <v>31</v>
      </c>
      <c r="B36" s="116" t="s">
        <v>885</v>
      </c>
      <c r="C36" s="139">
        <v>1652.15</v>
      </c>
      <c r="D36" s="139">
        <v>0</v>
      </c>
      <c r="E36" s="139">
        <v>2166.1999999999998</v>
      </c>
      <c r="F36" s="139">
        <v>0</v>
      </c>
      <c r="G36" s="160">
        <f t="shared" si="1"/>
        <v>514.04999999999973</v>
      </c>
      <c r="H36" s="161">
        <f t="shared" si="1"/>
        <v>0</v>
      </c>
      <c r="J36" s="5"/>
    </row>
    <row r="37" spans="1:19" x14ac:dyDescent="0.25">
      <c r="A37" s="28">
        <f t="shared" si="2"/>
        <v>32</v>
      </c>
      <c r="B37" s="116" t="s">
        <v>886</v>
      </c>
      <c r="C37" s="139">
        <v>1105</v>
      </c>
      <c r="D37" s="139">
        <v>0</v>
      </c>
      <c r="E37" s="139">
        <v>1675.32</v>
      </c>
      <c r="F37" s="139">
        <v>0</v>
      </c>
      <c r="G37" s="160">
        <f t="shared" si="1"/>
        <v>570.31999999999994</v>
      </c>
      <c r="H37" s="161">
        <f t="shared" si="1"/>
        <v>0</v>
      </c>
      <c r="J37" s="5"/>
    </row>
    <row r="38" spans="1:19" x14ac:dyDescent="0.25">
      <c r="A38" s="28">
        <f t="shared" si="2"/>
        <v>33</v>
      </c>
      <c r="B38" s="116" t="s">
        <v>1056</v>
      </c>
      <c r="C38" s="139">
        <v>131222.39999999999</v>
      </c>
      <c r="D38" s="139">
        <v>113454.38</v>
      </c>
      <c r="E38" s="139">
        <v>128688.02</v>
      </c>
      <c r="F38" s="139">
        <v>109644.51</v>
      </c>
      <c r="G38" s="160">
        <f t="shared" si="1"/>
        <v>-2534.3799999999901</v>
      </c>
      <c r="H38" s="161">
        <f t="shared" si="1"/>
        <v>-3809.8700000000099</v>
      </c>
      <c r="I38" s="538"/>
      <c r="J38" s="5"/>
    </row>
    <row r="39" spans="1:19" s="394" customFormat="1" ht="14.25" customHeight="1" x14ac:dyDescent="0.3">
      <c r="A39" s="28">
        <f t="shared" si="2"/>
        <v>34</v>
      </c>
      <c r="B39" s="69" t="s">
        <v>938</v>
      </c>
      <c r="C39" s="55">
        <f>SUM(C40:C49)</f>
        <v>2342183.56</v>
      </c>
      <c r="D39" s="55">
        <f t="shared" ref="D39:F39" si="7">SUM(D40:D49)</f>
        <v>689760.4</v>
      </c>
      <c r="E39" s="55">
        <f t="shared" si="7"/>
        <v>2636946.5</v>
      </c>
      <c r="F39" s="55">
        <f t="shared" si="7"/>
        <v>686081.01</v>
      </c>
      <c r="G39" s="160">
        <f t="shared" si="1"/>
        <v>294762.93999999994</v>
      </c>
      <c r="H39" s="161">
        <f t="shared" si="1"/>
        <v>-3679.390000000014</v>
      </c>
      <c r="I39" s="1"/>
      <c r="J39" s="622"/>
      <c r="S39" s="1"/>
    </row>
    <row r="40" spans="1:19" x14ac:dyDescent="0.25">
      <c r="A40" s="28">
        <f t="shared" si="2"/>
        <v>35</v>
      </c>
      <c r="B40" s="116" t="s">
        <v>864</v>
      </c>
      <c r="C40" s="139">
        <v>16795.3</v>
      </c>
      <c r="D40" s="139">
        <v>0</v>
      </c>
      <c r="E40" s="139">
        <v>20859.38</v>
      </c>
      <c r="F40" s="139">
        <v>0</v>
      </c>
      <c r="G40" s="160">
        <f t="shared" si="1"/>
        <v>4064.0800000000017</v>
      </c>
      <c r="H40" s="161">
        <f t="shared" si="1"/>
        <v>0</v>
      </c>
      <c r="J40" s="5"/>
    </row>
    <row r="41" spans="1:19" x14ac:dyDescent="0.25">
      <c r="A41" s="28">
        <f t="shared" si="2"/>
        <v>36</v>
      </c>
      <c r="B41" s="116" t="s">
        <v>93</v>
      </c>
      <c r="C41" s="139">
        <v>0</v>
      </c>
      <c r="D41" s="139">
        <v>0</v>
      </c>
      <c r="E41" s="139">
        <v>0</v>
      </c>
      <c r="F41" s="139">
        <v>0</v>
      </c>
      <c r="G41" s="160">
        <f t="shared" si="1"/>
        <v>0</v>
      </c>
      <c r="H41" s="161">
        <f t="shared" si="1"/>
        <v>0</v>
      </c>
      <c r="J41" s="5"/>
    </row>
    <row r="42" spans="1:19" x14ac:dyDescent="0.25">
      <c r="A42" s="28">
        <f t="shared" si="2"/>
        <v>37</v>
      </c>
      <c r="B42" s="116" t="s">
        <v>94</v>
      </c>
      <c r="C42" s="139">
        <v>0</v>
      </c>
      <c r="D42" s="139">
        <v>0</v>
      </c>
      <c r="E42" s="139">
        <v>0</v>
      </c>
      <c r="F42" s="139">
        <v>0</v>
      </c>
      <c r="G42" s="160">
        <f t="shared" si="1"/>
        <v>0</v>
      </c>
      <c r="H42" s="161">
        <f t="shared" si="1"/>
        <v>0</v>
      </c>
      <c r="J42" s="5"/>
    </row>
    <row r="43" spans="1:19" x14ac:dyDescent="0.25">
      <c r="A43" s="28">
        <f t="shared" si="2"/>
        <v>38</v>
      </c>
      <c r="B43" s="116" t="s">
        <v>95</v>
      </c>
      <c r="C43" s="139">
        <v>0</v>
      </c>
      <c r="D43" s="139">
        <v>0</v>
      </c>
      <c r="E43" s="139">
        <v>0</v>
      </c>
      <c r="F43" s="139">
        <v>0</v>
      </c>
      <c r="G43" s="160">
        <f t="shared" si="1"/>
        <v>0</v>
      </c>
      <c r="H43" s="161">
        <f t="shared" si="1"/>
        <v>0</v>
      </c>
      <c r="J43" s="5"/>
    </row>
    <row r="44" spans="1:19" x14ac:dyDescent="0.25">
      <c r="A44" s="28">
        <f t="shared" si="2"/>
        <v>39</v>
      </c>
      <c r="B44" s="116" t="s">
        <v>96</v>
      </c>
      <c r="C44" s="139">
        <v>0</v>
      </c>
      <c r="D44" s="139">
        <v>0</v>
      </c>
      <c r="E44" s="139">
        <v>0</v>
      </c>
      <c r="F44" s="139">
        <v>0</v>
      </c>
      <c r="G44" s="160">
        <f t="shared" si="1"/>
        <v>0</v>
      </c>
      <c r="H44" s="161">
        <f t="shared" si="1"/>
        <v>0</v>
      </c>
      <c r="J44" s="5"/>
    </row>
    <row r="45" spans="1:19" x14ac:dyDescent="0.25">
      <c r="A45" s="28">
        <f t="shared" si="2"/>
        <v>40</v>
      </c>
      <c r="B45" s="116" t="s">
        <v>97</v>
      </c>
      <c r="C45" s="139">
        <v>1621896.78</v>
      </c>
      <c r="D45" s="139">
        <v>-4.45</v>
      </c>
      <c r="E45" s="139">
        <v>1988147.3</v>
      </c>
      <c r="F45" s="139">
        <v>-2.0299999999999998</v>
      </c>
      <c r="G45" s="160">
        <f t="shared" si="1"/>
        <v>366250.52</v>
      </c>
      <c r="H45" s="161">
        <f t="shared" si="1"/>
        <v>2.4200000000000004</v>
      </c>
      <c r="J45" s="5"/>
    </row>
    <row r="46" spans="1:19" x14ac:dyDescent="0.25">
      <c r="A46" s="28">
        <f t="shared" si="2"/>
        <v>41</v>
      </c>
      <c r="B46" s="463" t="s">
        <v>736</v>
      </c>
      <c r="C46" s="139">
        <v>0</v>
      </c>
      <c r="D46" s="139">
        <v>0</v>
      </c>
      <c r="E46" s="139">
        <v>0</v>
      </c>
      <c r="F46" s="139">
        <v>0</v>
      </c>
      <c r="G46" s="160">
        <f t="shared" si="1"/>
        <v>0</v>
      </c>
      <c r="H46" s="161">
        <f t="shared" si="1"/>
        <v>0</v>
      </c>
    </row>
    <row r="47" spans="1:19" x14ac:dyDescent="0.25">
      <c r="A47" s="28">
        <f t="shared" si="2"/>
        <v>42</v>
      </c>
      <c r="B47" s="116" t="s">
        <v>98</v>
      </c>
      <c r="C47" s="139">
        <v>0</v>
      </c>
      <c r="D47" s="139">
        <v>0</v>
      </c>
      <c r="E47" s="139">
        <v>13109.67</v>
      </c>
      <c r="F47" s="139">
        <v>-0.37</v>
      </c>
      <c r="G47" s="160">
        <f t="shared" si="1"/>
        <v>13109.67</v>
      </c>
      <c r="H47" s="161">
        <f t="shared" si="1"/>
        <v>-0.37</v>
      </c>
      <c r="J47" s="5"/>
    </row>
    <row r="48" spans="1:19" x14ac:dyDescent="0.25">
      <c r="A48" s="28">
        <f t="shared" si="2"/>
        <v>43</v>
      </c>
      <c r="B48" s="116" t="s">
        <v>839</v>
      </c>
      <c r="C48" s="139">
        <v>0</v>
      </c>
      <c r="D48" s="139">
        <v>0</v>
      </c>
      <c r="E48" s="139">
        <v>3255</v>
      </c>
      <c r="F48" s="139">
        <v>0</v>
      </c>
      <c r="G48" s="160">
        <f t="shared" si="1"/>
        <v>3255</v>
      </c>
      <c r="H48" s="161">
        <f t="shared" si="1"/>
        <v>0</v>
      </c>
      <c r="J48" s="5"/>
    </row>
    <row r="49" spans="1:16" x14ac:dyDescent="0.25">
      <c r="A49" s="28">
        <f t="shared" si="2"/>
        <v>44</v>
      </c>
      <c r="B49" s="116" t="s">
        <v>1057</v>
      </c>
      <c r="C49" s="139">
        <v>703491.48</v>
      </c>
      <c r="D49" s="139">
        <v>689764.85</v>
      </c>
      <c r="E49" s="139">
        <v>611575.15</v>
      </c>
      <c r="F49" s="139">
        <v>686083.41</v>
      </c>
      <c r="G49" s="160">
        <f t="shared" si="1"/>
        <v>-91916.329999999958</v>
      </c>
      <c r="H49" s="161">
        <f t="shared" si="1"/>
        <v>-3681.4399999999441</v>
      </c>
      <c r="I49" s="395"/>
      <c r="J49" s="623"/>
      <c r="K49" s="395"/>
      <c r="L49" s="395"/>
      <c r="M49" s="395"/>
      <c r="N49" s="395"/>
      <c r="O49" s="395"/>
      <c r="P49" s="395"/>
    </row>
    <row r="50" spans="1:16" x14ac:dyDescent="0.25">
      <c r="A50" s="28">
        <f t="shared" si="2"/>
        <v>45</v>
      </c>
      <c r="B50" s="69" t="s">
        <v>305</v>
      </c>
      <c r="C50" s="139">
        <v>415.2</v>
      </c>
      <c r="D50" s="139">
        <v>89703</v>
      </c>
      <c r="E50" s="139">
        <v>1250</v>
      </c>
      <c r="F50" s="139">
        <v>0</v>
      </c>
      <c r="G50" s="160">
        <f t="shared" si="1"/>
        <v>834.8</v>
      </c>
      <c r="H50" s="161">
        <f t="shared" si="1"/>
        <v>-89703</v>
      </c>
      <c r="J50" s="5"/>
    </row>
    <row r="51" spans="1:16" x14ac:dyDescent="0.25">
      <c r="A51" s="28">
        <f t="shared" si="2"/>
        <v>46</v>
      </c>
      <c r="B51" s="69" t="s">
        <v>125</v>
      </c>
      <c r="C51" s="139">
        <v>0</v>
      </c>
      <c r="D51" s="139">
        <v>0</v>
      </c>
      <c r="E51" s="139">
        <v>0</v>
      </c>
      <c r="F51" s="139">
        <v>0</v>
      </c>
      <c r="G51" s="160">
        <f t="shared" si="1"/>
        <v>0</v>
      </c>
      <c r="H51" s="161">
        <f t="shared" si="1"/>
        <v>0</v>
      </c>
      <c r="J51" s="5"/>
    </row>
    <row r="52" spans="1:16" x14ac:dyDescent="0.25">
      <c r="A52" s="28">
        <f t="shared" si="2"/>
        <v>47</v>
      </c>
      <c r="B52" s="69" t="s">
        <v>123</v>
      </c>
      <c r="C52" s="139">
        <v>0</v>
      </c>
      <c r="D52" s="139">
        <v>0</v>
      </c>
      <c r="E52" s="139">
        <v>0</v>
      </c>
      <c r="F52" s="139">
        <v>0</v>
      </c>
      <c r="G52" s="160">
        <f t="shared" si="1"/>
        <v>0</v>
      </c>
      <c r="H52" s="161">
        <f t="shared" si="1"/>
        <v>0</v>
      </c>
      <c r="J52" s="5"/>
    </row>
    <row r="53" spans="1:16" x14ac:dyDescent="0.25">
      <c r="A53" s="28">
        <f t="shared" si="2"/>
        <v>48</v>
      </c>
      <c r="B53" s="69" t="s">
        <v>285</v>
      </c>
      <c r="C53" s="139">
        <v>0</v>
      </c>
      <c r="D53" s="139">
        <v>0</v>
      </c>
      <c r="E53" s="139">
        <v>0</v>
      </c>
      <c r="F53" s="139">
        <v>0</v>
      </c>
      <c r="G53" s="160">
        <f t="shared" si="1"/>
        <v>0</v>
      </c>
      <c r="H53" s="161">
        <f t="shared" si="1"/>
        <v>0</v>
      </c>
      <c r="J53" s="5"/>
    </row>
    <row r="54" spans="1:16" x14ac:dyDescent="0.25">
      <c r="A54" s="28">
        <f t="shared" si="2"/>
        <v>49</v>
      </c>
      <c r="B54" s="69" t="s">
        <v>227</v>
      </c>
      <c r="C54" s="139">
        <v>0</v>
      </c>
      <c r="D54" s="139">
        <v>0</v>
      </c>
      <c r="E54" s="139">
        <v>0</v>
      </c>
      <c r="F54" s="139">
        <v>0</v>
      </c>
      <c r="G54" s="160">
        <f t="shared" si="1"/>
        <v>0</v>
      </c>
      <c r="H54" s="161">
        <f t="shared" si="1"/>
        <v>0</v>
      </c>
      <c r="J54" s="5"/>
    </row>
    <row r="55" spans="1:16" ht="18.75" x14ac:dyDescent="0.25">
      <c r="A55" s="28">
        <f t="shared" si="2"/>
        <v>50</v>
      </c>
      <c r="B55" s="509" t="s">
        <v>966</v>
      </c>
      <c r="C55" s="138">
        <f>SUM(C56:C61)</f>
        <v>587247.72</v>
      </c>
      <c r="D55" s="138">
        <f t="shared" ref="D55:F55" si="8">SUM(D56:D61)</f>
        <v>0</v>
      </c>
      <c r="E55" s="138">
        <f t="shared" si="8"/>
        <v>859365.64000000013</v>
      </c>
      <c r="F55" s="138">
        <f t="shared" si="8"/>
        <v>0</v>
      </c>
      <c r="G55" s="160">
        <f t="shared" si="1"/>
        <v>272117.92000000016</v>
      </c>
      <c r="H55" s="161">
        <f t="shared" si="1"/>
        <v>0</v>
      </c>
      <c r="I55" s="512"/>
      <c r="J55" s="5"/>
    </row>
    <row r="56" spans="1:16" x14ac:dyDescent="0.25">
      <c r="A56" s="28">
        <f t="shared" si="2"/>
        <v>51</v>
      </c>
      <c r="B56" s="116" t="s">
        <v>208</v>
      </c>
      <c r="C56" s="139">
        <v>151458.51</v>
      </c>
      <c r="D56" s="345" t="s">
        <v>276</v>
      </c>
      <c r="E56" s="139">
        <v>463042.07</v>
      </c>
      <c r="F56" s="345" t="s">
        <v>276</v>
      </c>
      <c r="G56" s="160">
        <f t="shared" si="1"/>
        <v>311583.56</v>
      </c>
      <c r="H56" s="161" t="s">
        <v>276</v>
      </c>
      <c r="J56" s="5"/>
    </row>
    <row r="57" spans="1:16" x14ac:dyDescent="0.25">
      <c r="A57" s="28">
        <f t="shared" si="2"/>
        <v>52</v>
      </c>
      <c r="B57" s="116" t="s">
        <v>99</v>
      </c>
      <c r="C57" s="139">
        <v>233082.35</v>
      </c>
      <c r="D57" s="345" t="s">
        <v>276</v>
      </c>
      <c r="E57" s="139">
        <v>128518</v>
      </c>
      <c r="F57" s="345" t="s">
        <v>276</v>
      </c>
      <c r="G57" s="160">
        <f t="shared" si="1"/>
        <v>-104564.35</v>
      </c>
      <c r="H57" s="161" t="s">
        <v>276</v>
      </c>
      <c r="J57" s="5"/>
    </row>
    <row r="58" spans="1:16" ht="31.5" x14ac:dyDescent="0.25">
      <c r="A58" s="28">
        <f t="shared" si="2"/>
        <v>53</v>
      </c>
      <c r="B58" s="116" t="s">
        <v>793</v>
      </c>
      <c r="C58" s="139">
        <v>36221.79</v>
      </c>
      <c r="D58" s="345" t="s">
        <v>276</v>
      </c>
      <c r="E58" s="139">
        <v>28632.639999999999</v>
      </c>
      <c r="F58" s="345" t="s">
        <v>276</v>
      </c>
      <c r="G58" s="160">
        <f t="shared" si="1"/>
        <v>-7589.1500000000015</v>
      </c>
      <c r="H58" s="161" t="s">
        <v>276</v>
      </c>
      <c r="J58" s="5"/>
    </row>
    <row r="59" spans="1:16" ht="18.75" x14ac:dyDescent="0.25">
      <c r="A59" s="28">
        <f t="shared" si="2"/>
        <v>54</v>
      </c>
      <c r="B59" s="116" t="s">
        <v>913</v>
      </c>
      <c r="C59" s="139">
        <v>0</v>
      </c>
      <c r="D59" s="345" t="s">
        <v>276</v>
      </c>
      <c r="E59" s="139">
        <v>1405</v>
      </c>
      <c r="F59" s="345" t="s">
        <v>276</v>
      </c>
      <c r="G59" s="160">
        <f t="shared" si="1"/>
        <v>1405</v>
      </c>
      <c r="H59" s="161" t="s">
        <v>276</v>
      </c>
      <c r="J59" s="5"/>
    </row>
    <row r="60" spans="1:16" x14ac:dyDescent="0.25">
      <c r="A60" s="28">
        <f t="shared" si="2"/>
        <v>55</v>
      </c>
      <c r="B60" s="116" t="s">
        <v>790</v>
      </c>
      <c r="C60" s="139">
        <v>166485.07</v>
      </c>
      <c r="D60" s="345" t="s">
        <v>276</v>
      </c>
      <c r="E60" s="139">
        <v>237767.93</v>
      </c>
      <c r="F60" s="345" t="s">
        <v>276</v>
      </c>
      <c r="G60" s="160">
        <f t="shared" si="1"/>
        <v>71282.859999999986</v>
      </c>
      <c r="H60" s="161" t="s">
        <v>276</v>
      </c>
      <c r="J60" s="5"/>
    </row>
    <row r="61" spans="1:16" x14ac:dyDescent="0.25">
      <c r="A61" s="28">
        <f t="shared" si="2"/>
        <v>56</v>
      </c>
      <c r="B61" s="69" t="s">
        <v>306</v>
      </c>
      <c r="C61" s="139">
        <v>0</v>
      </c>
      <c r="D61" s="139">
        <v>0</v>
      </c>
      <c r="E61" s="139">
        <v>0</v>
      </c>
      <c r="F61" s="139">
        <v>0</v>
      </c>
      <c r="G61" s="160">
        <f t="shared" si="1"/>
        <v>0</v>
      </c>
      <c r="H61" s="161">
        <f t="shared" si="1"/>
        <v>0</v>
      </c>
      <c r="J61" s="5"/>
    </row>
    <row r="62" spans="1:16" x14ac:dyDescent="0.25">
      <c r="A62" s="28">
        <f t="shared" si="2"/>
        <v>57</v>
      </c>
      <c r="B62" s="69" t="s">
        <v>124</v>
      </c>
      <c r="C62" s="139">
        <v>0</v>
      </c>
      <c r="D62" s="139">
        <v>1141522.03</v>
      </c>
      <c r="E62" s="139">
        <v>0</v>
      </c>
      <c r="F62" s="139">
        <v>1173434.3</v>
      </c>
      <c r="G62" s="160">
        <f t="shared" si="1"/>
        <v>0</v>
      </c>
      <c r="H62" s="161">
        <f t="shared" si="1"/>
        <v>31912.270000000019</v>
      </c>
      <c r="J62" s="5"/>
    </row>
    <row r="63" spans="1:16" x14ac:dyDescent="0.25">
      <c r="A63" s="28">
        <f t="shared" si="2"/>
        <v>58</v>
      </c>
      <c r="B63" s="464" t="s">
        <v>126</v>
      </c>
      <c r="C63" s="139">
        <v>115966.84</v>
      </c>
      <c r="D63" s="139">
        <v>0</v>
      </c>
      <c r="E63" s="139">
        <v>80376.53</v>
      </c>
      <c r="F63" s="139">
        <v>0</v>
      </c>
      <c r="G63" s="160">
        <f t="shared" si="1"/>
        <v>-35590.31</v>
      </c>
      <c r="H63" s="161">
        <f t="shared" si="1"/>
        <v>0</v>
      </c>
      <c r="I63" s="220"/>
      <c r="J63" s="5"/>
    </row>
    <row r="64" spans="1:16" x14ac:dyDescent="0.25">
      <c r="A64" s="28">
        <f t="shared" si="2"/>
        <v>59</v>
      </c>
      <c r="B64" s="464" t="s">
        <v>1058</v>
      </c>
      <c r="C64" s="139">
        <v>0</v>
      </c>
      <c r="D64" s="139">
        <v>0</v>
      </c>
      <c r="E64" s="139">
        <v>0</v>
      </c>
      <c r="F64" s="139">
        <v>0</v>
      </c>
      <c r="G64" s="160">
        <f t="shared" si="1"/>
        <v>0</v>
      </c>
      <c r="H64" s="161">
        <f t="shared" si="1"/>
        <v>0</v>
      </c>
      <c r="I64" s="220"/>
      <c r="J64" s="5"/>
    </row>
    <row r="65" spans="1:19" x14ac:dyDescent="0.25">
      <c r="A65" s="28">
        <f t="shared" si="2"/>
        <v>60</v>
      </c>
      <c r="B65" s="465" t="s">
        <v>829</v>
      </c>
      <c r="C65" s="139">
        <v>3203.76</v>
      </c>
      <c r="D65" s="139">
        <v>0</v>
      </c>
      <c r="E65" s="139">
        <v>2061</v>
      </c>
      <c r="F65" s="139">
        <v>0</v>
      </c>
      <c r="G65" s="160">
        <f>E65-C65</f>
        <v>-1142.7600000000002</v>
      </c>
      <c r="H65" s="161">
        <f t="shared" si="1"/>
        <v>0</v>
      </c>
      <c r="I65" s="220"/>
      <c r="J65" s="5"/>
    </row>
    <row r="66" spans="1:19" x14ac:dyDescent="0.25">
      <c r="A66" s="28">
        <f t="shared" si="2"/>
        <v>61</v>
      </c>
      <c r="B66" s="465" t="s">
        <v>1059</v>
      </c>
      <c r="C66" s="139">
        <v>0</v>
      </c>
      <c r="D66" s="139">
        <v>0</v>
      </c>
      <c r="E66" s="139">
        <v>0</v>
      </c>
      <c r="F66" s="139">
        <v>0</v>
      </c>
      <c r="G66" s="160">
        <f>E66-C66</f>
        <v>0</v>
      </c>
      <c r="H66" s="161">
        <f t="shared" si="1"/>
        <v>0</v>
      </c>
      <c r="I66" s="220"/>
      <c r="J66" s="5"/>
    </row>
    <row r="67" spans="1:19" x14ac:dyDescent="0.25">
      <c r="A67" s="585">
        <f t="shared" si="2"/>
        <v>62</v>
      </c>
      <c r="B67" s="464" t="s">
        <v>1060</v>
      </c>
      <c r="C67" s="139">
        <v>0</v>
      </c>
      <c r="D67" s="139">
        <v>0</v>
      </c>
      <c r="E67" s="139">
        <v>0</v>
      </c>
      <c r="F67" s="139">
        <v>0</v>
      </c>
      <c r="G67" s="160">
        <f>E67-C67</f>
        <v>0</v>
      </c>
      <c r="H67" s="161">
        <f t="shared" si="1"/>
        <v>0</v>
      </c>
      <c r="I67" s="586"/>
      <c r="J67" s="5"/>
    </row>
    <row r="68" spans="1:19" x14ac:dyDescent="0.25">
      <c r="A68" s="28">
        <f t="shared" si="2"/>
        <v>63</v>
      </c>
      <c r="B68" s="69" t="s">
        <v>127</v>
      </c>
      <c r="C68" s="139">
        <v>92903570.430000007</v>
      </c>
      <c r="D68" s="139">
        <v>0</v>
      </c>
      <c r="E68" s="139">
        <v>95804321.219999999</v>
      </c>
      <c r="F68" s="139">
        <v>0</v>
      </c>
      <c r="G68" s="160">
        <f t="shared" si="1"/>
        <v>2900750.7899999917</v>
      </c>
      <c r="H68" s="161">
        <f t="shared" si="1"/>
        <v>0</v>
      </c>
      <c r="J68" s="5"/>
    </row>
    <row r="69" spans="1:19" x14ac:dyDescent="0.25">
      <c r="A69" s="28">
        <f t="shared" si="2"/>
        <v>64</v>
      </c>
      <c r="B69" s="466" t="s">
        <v>265</v>
      </c>
      <c r="C69" s="141"/>
      <c r="D69" s="141"/>
      <c r="E69" s="141"/>
      <c r="F69" s="141"/>
      <c r="G69" s="160">
        <f t="shared" si="1"/>
        <v>0</v>
      </c>
      <c r="H69" s="161">
        <f t="shared" si="1"/>
        <v>0</v>
      </c>
      <c r="J69" s="5"/>
    </row>
    <row r="70" spans="1:19" x14ac:dyDescent="0.25">
      <c r="A70" s="28">
        <f t="shared" si="2"/>
        <v>65</v>
      </c>
      <c r="B70" s="466" t="s">
        <v>144</v>
      </c>
      <c r="C70" s="142">
        <v>10608330.939999999</v>
      </c>
      <c r="D70" s="142">
        <v>0</v>
      </c>
      <c r="E70" s="142">
        <v>9519576.2699999996</v>
      </c>
      <c r="F70" s="142">
        <v>0</v>
      </c>
      <c r="G70" s="160">
        <f t="shared" si="1"/>
        <v>-1088754.67</v>
      </c>
      <c r="H70" s="161">
        <f t="shared" si="1"/>
        <v>0</v>
      </c>
      <c r="I70" s="539"/>
      <c r="J70" s="5"/>
    </row>
    <row r="71" spans="1:19" s="121" customFormat="1" ht="49.5" customHeight="1" thickBot="1" x14ac:dyDescent="0.3">
      <c r="A71" s="28">
        <f t="shared" si="2"/>
        <v>66</v>
      </c>
      <c r="B71" s="510" t="s">
        <v>1061</v>
      </c>
      <c r="C71" s="56">
        <f>C6+C11+C16+C17+C18+C19+C20+C21+C24+C25+C31+C38+C39+C50+C51+C52+C53+C54+C55+C61+C62+C63+C64+C65+C66+C68</f>
        <v>99843996.520000011</v>
      </c>
      <c r="D71" s="56">
        <f t="shared" ref="D71:F71" si="9">D6+D11+D16+D17+D18+D19+D20+D21+D24+D25+D31+D38+D39+D50+D51+D52+D53+D54+D55+D61+D62+D63+D64+D65+D66+D68</f>
        <v>7378497.330000001</v>
      </c>
      <c r="E71" s="56">
        <f t="shared" si="9"/>
        <v>103047364.2</v>
      </c>
      <c r="F71" s="56">
        <f t="shared" si="9"/>
        <v>6824959.3799999999</v>
      </c>
      <c r="G71" s="165">
        <f>E71-C71</f>
        <v>3203367.6799999923</v>
      </c>
      <c r="H71" s="166">
        <f t="shared" si="1"/>
        <v>-553537.95000000112</v>
      </c>
      <c r="J71" s="624"/>
      <c r="S71" s="1"/>
    </row>
    <row r="72" spans="1:19" ht="21" customHeight="1" x14ac:dyDescent="0.25">
      <c r="B72" s="3"/>
      <c r="C72" s="3"/>
      <c r="D72" s="389">
        <f>C71+D71</f>
        <v>107222493.85000001</v>
      </c>
      <c r="E72" s="390"/>
      <c r="F72" s="389">
        <f>E71+F71</f>
        <v>109872323.58</v>
      </c>
      <c r="G72" s="3"/>
      <c r="H72" s="3"/>
      <c r="I72" s="391" t="s">
        <v>819</v>
      </c>
    </row>
    <row r="73" spans="1:19" x14ac:dyDescent="0.25">
      <c r="A73" s="898" t="s">
        <v>914</v>
      </c>
      <c r="B73" s="899"/>
      <c r="C73" s="899"/>
      <c r="D73" s="899"/>
      <c r="E73" s="899"/>
      <c r="F73" s="899"/>
      <c r="G73" s="899"/>
      <c r="H73" s="900"/>
      <c r="I73" s="395"/>
    </row>
    <row r="74" spans="1:19" ht="30.75" customHeight="1" x14ac:dyDescent="0.25">
      <c r="A74" s="901" t="s">
        <v>209</v>
      </c>
      <c r="B74" s="902"/>
      <c r="C74" s="902"/>
      <c r="D74" s="902"/>
      <c r="E74" s="902"/>
      <c r="F74" s="902"/>
      <c r="G74" s="902"/>
      <c r="H74" s="903"/>
    </row>
    <row r="77" spans="1:19" ht="18.75" customHeight="1" x14ac:dyDescent="0.25"/>
  </sheetData>
  <mergeCells count="9">
    <mergeCell ref="A73:H73"/>
    <mergeCell ref="A74:H74"/>
    <mergeCell ref="A1:H1"/>
    <mergeCell ref="A2:H2"/>
    <mergeCell ref="A3:A4"/>
    <mergeCell ref="B3:B4"/>
    <mergeCell ref="C3:D3"/>
    <mergeCell ref="E3:F3"/>
    <mergeCell ref="G3:H3"/>
  </mergeCells>
  <printOptions gridLines="1"/>
  <pageMargins left="0.23622047244094491" right="0.31496062992125984" top="0.43307086614173229" bottom="0.47244094488188981" header="0.39370078740157483" footer="0.23622047244094491"/>
  <pageSetup paperSize="9" scale="70" fitToHeight="2" orientation="landscape" r:id="rId1"/>
  <headerFooter alignWithMargins="0">
    <oddFooter>&amp;C&amp;P z &amp;N</oddFooter>
  </headerFooter>
  <rowBreaks count="1" manualBreakCount="1">
    <brk id="38"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I21"/>
  <sheetViews>
    <sheetView zoomScale="80" zoomScaleNormal="80" workbookViewId="0">
      <selection activeCell="E19" sqref="E19"/>
    </sheetView>
  </sheetViews>
  <sheetFormatPr defaultColWidth="9.140625" defaultRowHeight="15.75" x14ac:dyDescent="0.25"/>
  <cols>
    <col min="1" max="1" width="7.85546875" style="3" customWidth="1"/>
    <col min="2" max="2" width="98.28515625" style="5" customWidth="1"/>
    <col min="3" max="3" width="16.85546875" style="1" customWidth="1"/>
    <col min="4" max="4" width="17.28515625" style="1" customWidth="1"/>
    <col min="5" max="5" width="32.140625" style="1" customWidth="1"/>
    <col min="6" max="6" width="9.140625" style="1"/>
    <col min="7" max="7" width="6.5703125" style="1" customWidth="1"/>
    <col min="8" max="8" width="9.140625" style="1"/>
    <col min="9" max="9" width="9.140625" style="1" customWidth="1"/>
    <col min="10" max="16384" width="9.140625" style="1"/>
  </cols>
  <sheetData>
    <row r="1" spans="1:9" ht="45.75" customHeight="1" thickBot="1" x14ac:dyDescent="0.3">
      <c r="A1" s="892" t="s">
        <v>1195</v>
      </c>
      <c r="B1" s="893"/>
      <c r="C1" s="893"/>
      <c r="D1" s="894"/>
      <c r="E1" s="220"/>
    </row>
    <row r="2" spans="1:9" ht="37.5" customHeight="1" x14ac:dyDescent="0.25">
      <c r="A2" s="889" t="s">
        <v>1294</v>
      </c>
      <c r="B2" s="890"/>
      <c r="C2" s="890"/>
      <c r="D2" s="891"/>
    </row>
    <row r="3" spans="1:9" s="9" customFormat="1" ht="31.5" x14ac:dyDescent="0.25">
      <c r="A3" s="804" t="s">
        <v>174</v>
      </c>
      <c r="B3" s="805" t="s">
        <v>290</v>
      </c>
      <c r="C3" s="806">
        <v>2020</v>
      </c>
      <c r="D3" s="336">
        <v>2021</v>
      </c>
    </row>
    <row r="4" spans="1:9" s="9" customFormat="1" x14ac:dyDescent="0.25">
      <c r="A4" s="804"/>
      <c r="B4" s="805"/>
      <c r="C4" s="806" t="s">
        <v>248</v>
      </c>
      <c r="D4" s="336" t="s">
        <v>249</v>
      </c>
      <c r="F4" s="83"/>
    </row>
    <row r="5" spans="1:9" x14ac:dyDescent="0.25">
      <c r="A5" s="28">
        <v>1</v>
      </c>
      <c r="B5" s="339" t="s">
        <v>901</v>
      </c>
      <c r="C5" s="470">
        <f>+SUM(C6:C9)</f>
        <v>969744.14</v>
      </c>
      <c r="D5" s="809">
        <f>+SUM(D6:D9)</f>
        <v>950525.16</v>
      </c>
      <c r="E5" s="9"/>
      <c r="F5" s="347"/>
      <c r="G5" s="231"/>
    </row>
    <row r="6" spans="1:9" x14ac:dyDescent="0.25">
      <c r="A6" s="28">
        <v>2</v>
      </c>
      <c r="B6" s="40" t="s">
        <v>877</v>
      </c>
      <c r="C6" s="45">
        <v>2120</v>
      </c>
      <c r="D6" s="337">
        <v>2200</v>
      </c>
      <c r="E6" s="346"/>
      <c r="F6" s="9"/>
      <c r="I6" s="220"/>
    </row>
    <row r="7" spans="1:9" x14ac:dyDescent="0.25">
      <c r="A7" s="28">
        <v>3</v>
      </c>
      <c r="B7" s="40" t="s">
        <v>878</v>
      </c>
      <c r="C7" s="45">
        <v>630398.30000000005</v>
      </c>
      <c r="D7" s="337">
        <v>715865</v>
      </c>
      <c r="E7" s="346"/>
      <c r="F7" s="9"/>
      <c r="I7" s="220"/>
    </row>
    <row r="8" spans="1:9" x14ac:dyDescent="0.25">
      <c r="A8" s="28">
        <v>4</v>
      </c>
      <c r="B8" s="40" t="s">
        <v>934</v>
      </c>
      <c r="C8" s="45">
        <v>219640</v>
      </c>
      <c r="D8" s="337">
        <v>96100</v>
      </c>
      <c r="E8" s="346"/>
      <c r="F8" s="9"/>
      <c r="I8" s="220"/>
    </row>
    <row r="9" spans="1:9" x14ac:dyDescent="0.25">
      <c r="A9" s="28">
        <v>5</v>
      </c>
      <c r="B9" s="326" t="s">
        <v>933</v>
      </c>
      <c r="C9" s="45">
        <v>117585.84</v>
      </c>
      <c r="D9" s="337">
        <v>136360.16</v>
      </c>
      <c r="E9" s="346"/>
      <c r="F9" s="9"/>
      <c r="I9" s="220"/>
    </row>
    <row r="10" spans="1:9" x14ac:dyDescent="0.25">
      <c r="A10" s="28">
        <v>6</v>
      </c>
      <c r="B10" s="57" t="s">
        <v>912</v>
      </c>
      <c r="C10" s="55">
        <f>SUM(C11:C16)</f>
        <v>264481.05</v>
      </c>
      <c r="D10" s="279">
        <f>SUM(D11:D16)</f>
        <v>292734.24</v>
      </c>
    </row>
    <row r="11" spans="1:9" x14ac:dyDescent="0.25">
      <c r="A11" s="28">
        <v>7</v>
      </c>
      <c r="B11" s="40" t="s">
        <v>879</v>
      </c>
      <c r="C11" s="45">
        <v>153860.5</v>
      </c>
      <c r="D11" s="337">
        <v>186453.88</v>
      </c>
    </row>
    <row r="12" spans="1:9" x14ac:dyDescent="0.25">
      <c r="A12" s="28">
        <v>8</v>
      </c>
      <c r="B12" s="40" t="s">
        <v>880</v>
      </c>
      <c r="C12" s="45">
        <v>0</v>
      </c>
      <c r="D12" s="337">
        <v>0</v>
      </c>
    </row>
    <row r="13" spans="1:9" x14ac:dyDescent="0.25">
      <c r="A13" s="28">
        <v>9</v>
      </c>
      <c r="B13" s="40" t="s">
        <v>881</v>
      </c>
      <c r="C13" s="45">
        <v>0</v>
      </c>
      <c r="D13" s="337">
        <v>0</v>
      </c>
    </row>
    <row r="14" spans="1:9" x14ac:dyDescent="0.25">
      <c r="A14" s="28">
        <v>10</v>
      </c>
      <c r="B14" s="40" t="s">
        <v>882</v>
      </c>
      <c r="C14" s="45">
        <v>107863.4</v>
      </c>
      <c r="D14" s="337">
        <v>102441.84</v>
      </c>
    </row>
    <row r="15" spans="1:9" ht="31.5" x14ac:dyDescent="0.25">
      <c r="A15" s="28">
        <v>11</v>
      </c>
      <c r="B15" s="40" t="s">
        <v>883</v>
      </c>
      <c r="C15" s="45">
        <v>1652.15</v>
      </c>
      <c r="D15" s="337">
        <v>2166.1999999999998</v>
      </c>
    </row>
    <row r="16" spans="1:9" x14ac:dyDescent="0.25">
      <c r="A16" s="28">
        <v>12</v>
      </c>
      <c r="B16" s="40" t="s">
        <v>884</v>
      </c>
      <c r="C16" s="45">
        <v>1105</v>
      </c>
      <c r="D16" s="337">
        <v>1672.32</v>
      </c>
    </row>
    <row r="17" spans="1:4" x14ac:dyDescent="0.25">
      <c r="A17" s="28">
        <v>13</v>
      </c>
      <c r="B17" s="57" t="s">
        <v>214</v>
      </c>
      <c r="C17" s="55">
        <f>(C6+C7)*0.2</f>
        <v>126503.66000000002</v>
      </c>
      <c r="D17" s="279">
        <f>(D6+D7)*0.2</f>
        <v>143613</v>
      </c>
    </row>
    <row r="18" spans="1:4" ht="16.5" thickBot="1" x14ac:dyDescent="0.3">
      <c r="A18" s="29">
        <v>14</v>
      </c>
      <c r="B18" s="58" t="s">
        <v>296</v>
      </c>
      <c r="C18" s="144">
        <f>'T13-Fondy'!G14</f>
        <v>133469.16</v>
      </c>
      <c r="D18" s="338">
        <f>'T13-Fondy'!H14</f>
        <v>188025.64</v>
      </c>
    </row>
    <row r="19" spans="1:4" x14ac:dyDescent="0.25">
      <c r="B19" s="8"/>
    </row>
    <row r="20" spans="1:4" x14ac:dyDescent="0.25">
      <c r="A20" s="292"/>
      <c r="B20" s="355"/>
    </row>
    <row r="21" spans="1:4" x14ac:dyDescent="0.25">
      <c r="C21" s="740"/>
      <c r="D21" s="740"/>
    </row>
  </sheetData>
  <mergeCells count="2">
    <mergeCell ref="A1:D1"/>
    <mergeCell ref="A2:D2"/>
  </mergeCells>
  <pageMargins left="0.70866141732283472"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E69B052-6B58-40C2-8603-8925FD48797D}">
  <ds:schemaRefs>
    <ds:schemaRef ds:uri="http://schemas.microsoft.com/sharepoint/v3/contenttype/forms"/>
  </ds:schemaRefs>
</ds:datastoreItem>
</file>

<file path=customXml/itemProps3.xml><?xml version="1.0" encoding="utf-8"?>
<ds:datastoreItem xmlns:ds="http://schemas.openxmlformats.org/officeDocument/2006/customXml" ds:itemID="{478802F3-CAF1-414B-986B-3ACC0176C017}">
  <ds:schemaRefs>
    <ds:schemaRef ds:uri="http://purl.org/dc/terms/"/>
    <ds:schemaRef ds:uri="http://www.w3.org/XML/1998/namespace"/>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29</vt:i4>
      </vt:variant>
      <vt:variant>
        <vt:lpstr>Pomenované rozsahy</vt:lpstr>
      </vt:variant>
      <vt:variant>
        <vt:i4>24</vt:i4>
      </vt:variant>
    </vt:vector>
  </HeadingPairs>
  <TitlesOfParts>
    <vt:vector size="53" baseType="lpstr">
      <vt:lpstr>Obsah</vt:lpstr>
      <vt:lpstr>zmeny</vt:lpstr>
      <vt:lpstr>Vysvetlivky</vt:lpstr>
      <vt:lpstr>Súvzťažnosti</vt:lpstr>
      <vt:lpstr>Kódy z CRŠ</vt:lpstr>
      <vt:lpstr>T1-Dotácie podľa DZ</vt:lpstr>
      <vt:lpstr>T2-Ostatné dot mimo MŠ SR</vt:lpstr>
      <vt:lpstr>T3-Výnosy</vt:lpstr>
      <vt:lpstr>T4-Výnosy zo školného</vt:lpstr>
      <vt:lpstr>T5 - Analýza nákladov </vt:lpstr>
      <vt:lpstr>T6-Zamestnanci a mzdy</vt:lpstr>
      <vt:lpstr>T6a-Zamestnanci_a_mzdy (žen (2</vt:lpstr>
      <vt:lpstr>T7_Doktorandi </vt:lpstr>
      <vt:lpstr>T8-Soc_štipendiá</vt:lpstr>
      <vt:lpstr>T8a-Teh_štipendiá</vt:lpstr>
      <vt:lpstr>T9_ŠD_vrátane dodatkov</vt:lpstr>
      <vt:lpstr>T10-ŠJ </vt:lpstr>
      <vt:lpstr>T11-Zdroje KV</vt:lpstr>
      <vt:lpstr>T12-KV</vt:lpstr>
      <vt:lpstr>T13-Fondy</vt:lpstr>
      <vt:lpstr>T16 - Štruktúra hotovosti</vt:lpstr>
      <vt:lpstr>T17-Dotácie zo ŠF EU-nová</vt:lpstr>
      <vt:lpstr>T18-ostatné dotácie z kap MŠ SR</vt:lpstr>
      <vt:lpstr>T19-Štip_ z vlastných </vt:lpstr>
      <vt:lpstr>T20_motivačné štipendiá_nová</vt:lpstr>
      <vt:lpstr>T21-štruktúra_384</vt:lpstr>
      <vt:lpstr>T22_Výnosy_soc_oblasť</vt:lpstr>
      <vt:lpstr>T23_Náklady_soc_oblasť</vt:lpstr>
      <vt:lpstr>T24__Aktíva</vt:lpstr>
      <vt:lpstr>Obsah!Oblasť_tlače</vt:lpstr>
      <vt:lpstr>Súvzťažnosti!Oblasť_tlače</vt:lpstr>
      <vt:lpstr>'T10-ŠJ '!Oblasť_tlače</vt:lpstr>
      <vt:lpstr>'T11-Zdroje KV'!Oblasť_tlače</vt:lpstr>
      <vt:lpstr>'T12-KV'!Oblasť_tlače</vt:lpstr>
      <vt:lpstr>'T13-Fondy'!Oblasť_tlače</vt:lpstr>
      <vt:lpstr>'T16 - Štruktúra hotovosti'!Oblasť_tlače</vt:lpstr>
      <vt:lpstr>'T17-Dotácie zo ŠF EU-nová'!Oblasť_tlače</vt:lpstr>
      <vt:lpstr>'T18-ostatné dotácie z kap MŠ SR'!Oblasť_tlače</vt:lpstr>
      <vt:lpstr>'T19-Štip_ z vlastných '!Oblasť_tlače</vt:lpstr>
      <vt:lpstr>'T1-Dotácie podľa DZ'!Oblasť_tlače</vt:lpstr>
      <vt:lpstr>'T20_motivačné štipendiá_nová'!Oblasť_tlače</vt:lpstr>
      <vt:lpstr>'T21-štruktúra_384'!Oblasť_tlače</vt:lpstr>
      <vt:lpstr>T22_Výnosy_soc_oblasť!Oblasť_tlače</vt:lpstr>
      <vt:lpstr>T23_Náklady_soc_oblasť!Oblasť_tlače</vt:lpstr>
      <vt:lpstr>'T3-Výnosy'!Oblasť_tlače</vt:lpstr>
      <vt:lpstr>'T4-Výnosy zo školného'!Oblasť_tlače</vt:lpstr>
      <vt:lpstr>'T5 - Analýza nákladov '!Oblasť_tlače</vt:lpstr>
      <vt:lpstr>'T6a-Zamestnanci_a_mzdy (žen (2'!Oblasť_tlače</vt:lpstr>
      <vt:lpstr>'T7_Doktorandi '!Oblasť_tlače</vt:lpstr>
      <vt:lpstr>'T8a-Teh_štipendiá'!Oblasť_tlače</vt:lpstr>
      <vt:lpstr>'T8-Soc_štipendiá'!Oblasť_tlače</vt:lpstr>
      <vt:lpstr>'T9_ŠD_vrátane dodatkov'!Oblasť_tlače</vt:lpstr>
      <vt:lpstr>Vysvetlivky!Oblasť_tlače</vt:lpstr>
    </vt:vector>
  </TitlesOfParts>
  <Company>MSSR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Danekova</cp:lastModifiedBy>
  <cp:lastPrinted>2022-06-01T08:02:24Z</cp:lastPrinted>
  <dcterms:created xsi:type="dcterms:W3CDTF">2002-06-05T18:53:25Z</dcterms:created>
  <dcterms:modified xsi:type="dcterms:W3CDTF">2022-06-16T11:36:22Z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y fmtid="{D5CDD505-2E9C-101B-9397-08002B2CF9AE}" pid="3" name="BExAnalyzer_OldName">
    <vt:lpwstr>Upr_tab_VS_VVŠ_za 2019.xlsx</vt:lpwstr>
  </property>
</Properties>
</file>