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ktor\Documents\Nový_rozpis_dotácie\"/>
    </mc:Choice>
  </mc:AlternateContent>
  <bookViews>
    <workbookView xWindow="0" yWindow="0" windowWidth="23040" windowHeight="9192"/>
  </bookViews>
  <sheets>
    <sheet name="FO_2013-2019" sheetId="2" r:id="rId1"/>
    <sheet name="FO po súčastiach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3" l="1"/>
  <c r="H66" i="3"/>
  <c r="E66" i="3"/>
  <c r="H64" i="3"/>
  <c r="E64" i="3"/>
  <c r="J64" i="3" s="1"/>
  <c r="E58" i="3"/>
  <c r="J55" i="3"/>
  <c r="E55" i="3"/>
  <c r="J51" i="3"/>
  <c r="H51" i="3"/>
  <c r="E51" i="3"/>
  <c r="E47" i="3"/>
  <c r="J44" i="3"/>
  <c r="H44" i="3"/>
  <c r="E44" i="3"/>
  <c r="J35" i="3"/>
  <c r="H35" i="3"/>
  <c r="E34" i="3"/>
  <c r="E35" i="3"/>
  <c r="E31" i="3"/>
  <c r="J28" i="3"/>
  <c r="H28" i="3"/>
  <c r="E28" i="3"/>
  <c r="E22" i="3"/>
  <c r="E16" i="3"/>
  <c r="J16" i="3" s="1"/>
  <c r="J12" i="3"/>
  <c r="H12" i="3"/>
  <c r="E12" i="3"/>
  <c r="E5" i="3"/>
  <c r="J5" i="3"/>
  <c r="J3" i="3"/>
  <c r="J4" i="3"/>
  <c r="J6" i="3"/>
  <c r="J7" i="3"/>
  <c r="J8" i="3"/>
  <c r="J9" i="3"/>
  <c r="J10" i="3"/>
  <c r="J11" i="3"/>
  <c r="J13" i="3"/>
  <c r="J14" i="3"/>
  <c r="J15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6" i="3"/>
  <c r="J37" i="3"/>
  <c r="J38" i="3"/>
  <c r="J39" i="3"/>
  <c r="J40" i="3"/>
  <c r="J41" i="3"/>
  <c r="J42" i="3"/>
  <c r="J43" i="3"/>
  <c r="J45" i="3"/>
  <c r="J46" i="3"/>
  <c r="J47" i="3"/>
  <c r="J48" i="3"/>
  <c r="J49" i="3"/>
  <c r="J50" i="3"/>
  <c r="J52" i="3"/>
  <c r="J53" i="3"/>
  <c r="J54" i="3"/>
  <c r="J56" i="3"/>
  <c r="J57" i="3"/>
  <c r="J58" i="3"/>
  <c r="J59" i="3"/>
  <c r="J60" i="3"/>
  <c r="J61" i="3"/>
  <c r="J62" i="3"/>
  <c r="J63" i="3"/>
  <c r="J65" i="3"/>
  <c r="J2" i="3"/>
  <c r="C44" i="3" l="1"/>
  <c r="C64" i="3"/>
  <c r="C16" i="3"/>
  <c r="C55" i="3"/>
  <c r="C51" i="3"/>
  <c r="C35" i="3"/>
  <c r="C31" i="3"/>
  <c r="C28" i="3"/>
  <c r="C22" i="3"/>
  <c r="C12" i="3"/>
  <c r="C5" i="3"/>
  <c r="C66" i="3" s="1"/>
  <c r="C5" i="2"/>
  <c r="H5" i="2" s="1"/>
  <c r="H3" i="2" l="1"/>
  <c r="H11" i="2"/>
  <c r="E43" i="2" l="1"/>
  <c r="E17" i="2"/>
  <c r="H37" i="2" l="1"/>
  <c r="H42" i="2"/>
  <c r="C41" i="2"/>
  <c r="C43" i="2" s="1"/>
  <c r="H41" i="2" l="1"/>
  <c r="H43" i="2" s="1"/>
  <c r="E10" i="2"/>
  <c r="E4" i="2"/>
  <c r="H24" i="2" l="1"/>
  <c r="H29" i="2"/>
  <c r="H12" i="2"/>
  <c r="H13" i="2"/>
  <c r="H14" i="2"/>
  <c r="H15" i="2"/>
  <c r="H16" i="2"/>
  <c r="H18" i="2"/>
  <c r="H19" i="2"/>
  <c r="H20" i="2"/>
  <c r="H22" i="2"/>
  <c r="H25" i="2"/>
  <c r="H26" i="2"/>
  <c r="H27" i="2"/>
  <c r="H28" i="2"/>
  <c r="H32" i="2"/>
  <c r="H33" i="2"/>
  <c r="H34" i="2"/>
  <c r="H35" i="2"/>
  <c r="H36" i="2"/>
  <c r="H38" i="2"/>
  <c r="H39" i="2"/>
  <c r="C4" i="2"/>
  <c r="C9" i="2" l="1"/>
  <c r="H9" i="2" s="1"/>
  <c r="C8" i="2"/>
  <c r="H8" i="2" s="1"/>
  <c r="C7" i="2"/>
  <c r="H7" i="2" s="1"/>
  <c r="C6" i="2"/>
  <c r="H6" i="2" s="1"/>
  <c r="C10" i="2" l="1"/>
  <c r="H10" i="2" s="1"/>
  <c r="C17" i="2"/>
  <c r="H17" i="2" s="1"/>
  <c r="F31" i="2"/>
  <c r="E40" i="2"/>
  <c r="C40" i="2"/>
  <c r="C44" i="2" s="1"/>
  <c r="C31" i="2"/>
  <c r="E30" i="2"/>
  <c r="C23" i="2"/>
  <c r="H40" i="2" l="1"/>
  <c r="E23" i="2"/>
  <c r="H23" i="2" s="1"/>
  <c r="H21" i="2"/>
  <c r="E31" i="2"/>
  <c r="H31" i="2" s="1"/>
  <c r="H30" i="2"/>
</calcChain>
</file>

<file path=xl/sharedStrings.xml><?xml version="1.0" encoding="utf-8"?>
<sst xmlns="http://schemas.openxmlformats.org/spreadsheetml/2006/main" count="294" uniqueCount="96">
  <si>
    <t>SvF</t>
  </si>
  <si>
    <t>oprava strechy bloku A</t>
  </si>
  <si>
    <t xml:space="preserve">FA </t>
  </si>
  <si>
    <t>OST</t>
  </si>
  <si>
    <t>SjF</t>
  </si>
  <si>
    <t>oprava havarijného stavu elektrorozvodov</t>
  </si>
  <si>
    <t>FCHPT</t>
  </si>
  <si>
    <t>delaborácia ožarovacej stanice</t>
  </si>
  <si>
    <t>FIIT</t>
  </si>
  <si>
    <t>dobudovanie študovne, knižnice a vybudovanie protipožiarnej steny</t>
  </si>
  <si>
    <t>R-STU</t>
  </si>
  <si>
    <t>rekonštrukcia športového centra</t>
  </si>
  <si>
    <t>STU</t>
  </si>
  <si>
    <t>modernizácia auly na Mýtnej</t>
  </si>
  <si>
    <t>Fakulta</t>
  </si>
  <si>
    <t>dotácia</t>
  </si>
  <si>
    <t>účel</t>
  </si>
  <si>
    <t>čerpanie</t>
  </si>
  <si>
    <t>úprava priestorov pre UTI na FIIT</t>
  </si>
  <si>
    <t>úprava priestorov - ARCHÍV</t>
  </si>
  <si>
    <t>MTF</t>
  </si>
  <si>
    <t>oprava telocvične a športovísk</t>
  </si>
  <si>
    <t>oprava vodoinštalácie</t>
  </si>
  <si>
    <t>CAŠ</t>
  </si>
  <si>
    <t>výmena umelého trávnika</t>
  </si>
  <si>
    <t>obnova vozidlového parku</t>
  </si>
  <si>
    <t>príprava projektu ACCORD</t>
  </si>
  <si>
    <t>1.etapa realizácie vnútorného obvodového plášťa</t>
  </si>
  <si>
    <t>Spolu</t>
  </si>
  <si>
    <t>dofinancovanie výmeny okien z dvora</t>
  </si>
  <si>
    <t>FA</t>
  </si>
  <si>
    <t>dofinancovanie výmeny okien</t>
  </si>
  <si>
    <t>GO strechy na bloku A</t>
  </si>
  <si>
    <t>UVP</t>
  </si>
  <si>
    <t>neoprávnené výdavky</t>
  </si>
  <si>
    <t>obnova autoparku</t>
  </si>
  <si>
    <t>Dátum schválenia AS</t>
  </si>
  <si>
    <t>Zostatok</t>
  </si>
  <si>
    <t>poznámka</t>
  </si>
  <si>
    <t>27.6.2016 uzn. 3.9./2016</t>
  </si>
  <si>
    <t>zmena účelu</t>
  </si>
  <si>
    <t>19.6.2017 uzn.2/6/2017</t>
  </si>
  <si>
    <t>na dokončenie výmeny sieťových trás IKT a na stavebné úpravy povrchov spojovacej chodby súvisiace s novou serverovňou</t>
  </si>
  <si>
    <t>oprava bazéna a jeho technologického zázemia na SvF</t>
  </si>
  <si>
    <t>presun schválený AS 16.4.2018 uzn. 4.2./2018. Rekonštrukcia športového centra sa nekonala vzhľadom na vysokú predpokladanú cenu realizácie.</t>
  </si>
  <si>
    <t>25.6.2018 uzn. 1.4/2018</t>
  </si>
  <si>
    <t>Spolu 2016</t>
  </si>
  <si>
    <t>Spolu 2017</t>
  </si>
  <si>
    <t>Spolu 2018</t>
  </si>
  <si>
    <t>29.6.2015 uzn. 2.1./2015</t>
  </si>
  <si>
    <t>FEI</t>
  </si>
  <si>
    <t>UVP - dofinancovanie opláštenia</t>
  </si>
  <si>
    <t>STU-Vazovova</t>
  </si>
  <si>
    <t>UVP - dofinancovanie opravy laboratória Vazovova</t>
  </si>
  <si>
    <t>Dofinancovanie výmeny okien</t>
  </si>
  <si>
    <t>revitalizácia exteriéru a interiéru Vazovova 5</t>
  </si>
  <si>
    <t>oprava osvetlenia v telocvični</t>
  </si>
  <si>
    <t>Spolu 2015</t>
  </si>
  <si>
    <t>26.5.2014 uzn.26.4/2014</t>
  </si>
  <si>
    <t>výmena okien</t>
  </si>
  <si>
    <t>oprava trafostanice na Trnávke</t>
  </si>
  <si>
    <t>oprava prízemia a 1. poschodia na Vazovovej 5</t>
  </si>
  <si>
    <t>architektonické štúdie</t>
  </si>
  <si>
    <t>Spolu 2014</t>
  </si>
  <si>
    <t>ŠDaJ</t>
  </si>
  <si>
    <t>zlepšenie technického a hygienického stavu študentstkých domovov</t>
  </si>
  <si>
    <t>Spolu 2013</t>
  </si>
  <si>
    <t>29.4.2013 uzn. 29.4/2013</t>
  </si>
  <si>
    <t>faktúra bola platená z R-STU, peniaze na fakultu neboli ani poslané</t>
  </si>
  <si>
    <t>Dôvod zmeny účelu</t>
  </si>
  <si>
    <t>príprava a spolufinancovanie projektu ACCORD</t>
  </si>
  <si>
    <t>rekonštrukcia havarijného stavu kanalizácie</t>
  </si>
  <si>
    <t>finančné prostriedky sa nečerpali, fakulta  bude akciu realizovať z projektu ACCORD. Listom zo dňa 17.2.2020 fakulta požiadala o zmenu účelu - na úpravu priestorov ústavu materiálov a technológií</t>
  </si>
  <si>
    <t>celá suma je určená na predfinancovanie a spolufinancovanie výdavkov na projekt ACCORD</t>
  </si>
  <si>
    <t>uzn. AS 3.2./2019 na CAŠ</t>
  </si>
  <si>
    <t>Uzn. AS 3.2./2019   100 000€ na FEI, 30 000 na FIIT, 20 000 R-STU-UTI</t>
  </si>
  <si>
    <t>úprava priestorov naďalej pokračuje, finančné prostriedky budú vyčerpané v roku 2020</t>
  </si>
  <si>
    <t>29.4.2019 uzn. 3.3./2019</t>
  </si>
  <si>
    <t>bude v roku 2020 využité na obstaranie tovarov a služieb súvisiacich s projektom ACCORD</t>
  </si>
  <si>
    <t xml:space="preserve"> zostatok sa predpokladá vyčerpať v roku 2020 </t>
  </si>
  <si>
    <t>rezervované na kamerový systém, ktorý nebolo možné obstarať kvôli úpravám priestorov</t>
  </si>
  <si>
    <t>finančné prostriedky sa nečerpali z dôvodu, že neboli pripravená kompletná projektová dokumentácia. Na akciu bola zaslaná požiadavka na MŠ na kapitálové výdavky v roku 2020</t>
  </si>
  <si>
    <t>16.4.2018 uzn. 4.2./2018</t>
  </si>
  <si>
    <t xml:space="preserve">Spolu </t>
  </si>
  <si>
    <t>Spolu MTF</t>
  </si>
  <si>
    <t>úprava priestorov pe UTI</t>
  </si>
  <si>
    <t>na led-osvetlenie</t>
  </si>
  <si>
    <t>UTI</t>
  </si>
  <si>
    <t>Úprava priestorov pre UTI</t>
  </si>
  <si>
    <t>Spolu STU</t>
  </si>
  <si>
    <t>24.6.2019 uzn.3.2./2019</t>
  </si>
  <si>
    <t>24.6.2019 uzn. 3.2./2019</t>
  </si>
  <si>
    <t>24.6.2019 uzn 3.2./2019</t>
  </si>
  <si>
    <t>ALOKÁCIA VYČLENENÝCH PROSTRIEDKOV FO v r. 2013 - 2019 (stav k 15.4.2020)</t>
  </si>
  <si>
    <t>Spolu 2019</t>
  </si>
  <si>
    <t>Spolu 13-19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</si>
</sst>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_ ;[Red]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/>
    <xf numFmtId="0" fontId="1" fillId="2" borderId="10" xfId="0" applyFont="1" applyFill="1" applyBorder="1"/>
    <xf numFmtId="0" fontId="1" fillId="2" borderId="11" xfId="0" applyFont="1" applyFill="1" applyBorder="1"/>
    <xf numFmtId="3" fontId="0" fillId="0" borderId="5" xfId="0" applyNumberFormat="1" applyBorder="1"/>
    <xf numFmtId="3" fontId="0" fillId="0" borderId="8" xfId="0" applyNumberFormat="1" applyBorder="1"/>
    <xf numFmtId="3" fontId="1" fillId="2" borderId="11" xfId="0" applyNumberFormat="1" applyFont="1" applyFill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 applyAlignment="1">
      <alignment wrapText="1"/>
    </xf>
    <xf numFmtId="3" fontId="0" fillId="0" borderId="9" xfId="0" applyNumberFormat="1" applyBorder="1"/>
    <xf numFmtId="3" fontId="1" fillId="2" borderId="12" xfId="0" applyNumberFormat="1" applyFont="1" applyFill="1" applyBorder="1"/>
    <xf numFmtId="0" fontId="0" fillId="0" borderId="0" xfId="0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" xfId="0" applyFont="1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3" fontId="0" fillId="0" borderId="3" xfId="0" applyNumberFormat="1" applyFont="1" applyFill="1" applyBorder="1"/>
    <xf numFmtId="0" fontId="2" fillId="0" borderId="4" xfId="0" applyFont="1" applyFill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0" fontId="0" fillId="0" borderId="4" xfId="0" applyFont="1" applyFill="1" applyBorder="1"/>
    <xf numFmtId="0" fontId="1" fillId="2" borderId="7" xfId="0" applyFont="1" applyFill="1" applyBorder="1"/>
    <xf numFmtId="3" fontId="1" fillId="2" borderId="8" xfId="0" applyNumberFormat="1" applyFont="1" applyFill="1" applyBorder="1"/>
    <xf numFmtId="0" fontId="1" fillId="2" borderId="8" xfId="0" applyFont="1" applyFill="1" applyBorder="1"/>
    <xf numFmtId="3" fontId="1" fillId="2" borderId="9" xfId="0" applyNumberFormat="1" applyFont="1" applyFill="1" applyBorder="1"/>
    <xf numFmtId="0" fontId="1" fillId="2" borderId="12" xfId="0" applyFont="1" applyFill="1" applyBorder="1"/>
    <xf numFmtId="0" fontId="0" fillId="0" borderId="0" xfId="0" applyBorder="1" applyAlignment="1">
      <alignment wrapText="1"/>
    </xf>
    <xf numFmtId="3" fontId="0" fillId="0" borderId="1" xfId="0" applyNumberFormat="1" applyFont="1" applyFill="1" applyBorder="1"/>
    <xf numFmtId="3" fontId="0" fillId="0" borderId="4" xfId="0" applyNumberFormat="1" applyFont="1" applyFill="1" applyBorder="1"/>
    <xf numFmtId="0" fontId="0" fillId="0" borderId="6" xfId="0" applyBorder="1" applyAlignment="1">
      <alignment wrapText="1"/>
    </xf>
    <xf numFmtId="8" fontId="0" fillId="0" borderId="4" xfId="0" applyNumberFormat="1" applyBorder="1"/>
    <xf numFmtId="8" fontId="0" fillId="0" borderId="5" xfId="0" applyNumberFormat="1" applyBorder="1"/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1" fillId="2" borderId="7" xfId="0" applyNumberFormat="1" applyFont="1" applyFill="1" applyBorder="1"/>
    <xf numFmtId="164" fontId="0" fillId="0" borderId="6" xfId="0" applyNumberFormat="1" applyBorder="1"/>
    <xf numFmtId="14" fontId="0" fillId="0" borderId="17" xfId="0" applyNumberFormat="1" applyBorder="1"/>
    <xf numFmtId="0" fontId="1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9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6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8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3" fontId="0" fillId="0" borderId="8" xfId="0" applyNumberFormat="1" applyFont="1" applyFill="1" applyBorder="1"/>
    <xf numFmtId="3" fontId="1" fillId="2" borderId="21" xfId="0" applyNumberFormat="1" applyFont="1" applyFill="1" applyBorder="1"/>
    <xf numFmtId="3" fontId="1" fillId="2" borderId="14" xfId="0" applyNumberFormat="1" applyFont="1" applyFill="1" applyBorder="1"/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0" fontId="0" fillId="0" borderId="13" xfId="0" applyFont="1" applyFill="1" applyBorder="1"/>
    <xf numFmtId="8" fontId="0" fillId="0" borderId="6" xfId="0" applyNumberFormat="1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4" fontId="0" fillId="0" borderId="0" xfId="0" applyNumberFormat="1"/>
    <xf numFmtId="0" fontId="0" fillId="0" borderId="3" xfId="0" applyFont="1" applyFill="1" applyBorder="1"/>
    <xf numFmtId="0" fontId="0" fillId="0" borderId="6" xfId="0" applyBorder="1"/>
    <xf numFmtId="0" fontId="0" fillId="0" borderId="6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0" fillId="0" borderId="24" xfId="0" applyFont="1" applyFill="1" applyBorder="1"/>
    <xf numFmtId="3" fontId="0" fillId="2" borderId="8" xfId="0" applyNumberFormat="1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0" fillId="2" borderId="11" xfId="0" applyNumberFormat="1" applyFont="1" applyFill="1" applyBorder="1"/>
    <xf numFmtId="3" fontId="0" fillId="0" borderId="27" xfId="0" applyNumberFormat="1" applyBorder="1"/>
    <xf numFmtId="0" fontId="0" fillId="0" borderId="25" xfId="0" applyBorder="1" applyAlignment="1">
      <alignment wrapText="1"/>
    </xf>
    <xf numFmtId="3" fontId="0" fillId="0" borderId="24" xfId="0" applyNumberFormat="1" applyBorder="1"/>
    <xf numFmtId="3" fontId="0" fillId="0" borderId="28" xfId="0" applyNumberFormat="1" applyBorder="1"/>
    <xf numFmtId="3" fontId="0" fillId="0" borderId="26" xfId="0" applyNumberFormat="1" applyBorder="1"/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1" fillId="2" borderId="10" xfId="0" applyNumberFormat="1" applyFont="1" applyFill="1" applyBorder="1"/>
    <xf numFmtId="3" fontId="1" fillId="2" borderId="15" xfId="0" applyNumberFormat="1" applyFont="1" applyFill="1" applyBorder="1"/>
    <xf numFmtId="3" fontId="1" fillId="2" borderId="22" xfId="0" applyNumberFormat="1" applyFont="1" applyFill="1" applyBorder="1"/>
    <xf numFmtId="0" fontId="4" fillId="0" borderId="6" xfId="0" applyFont="1" applyFill="1" applyBorder="1"/>
    <xf numFmtId="3" fontId="0" fillId="0" borderId="0" xfId="0" applyNumberFormat="1"/>
    <xf numFmtId="0" fontId="1" fillId="0" borderId="5" xfId="0" applyFont="1" applyFill="1" applyBorder="1" applyAlignment="1">
      <alignment vertical="top"/>
    </xf>
    <xf numFmtId="0" fontId="0" fillId="0" borderId="1" xfId="0" applyBorder="1"/>
    <xf numFmtId="3" fontId="0" fillId="0" borderId="2" xfId="0" applyNumberFormat="1" applyFill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4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13" xfId="0" applyBorder="1"/>
    <xf numFmtId="3" fontId="0" fillId="0" borderId="26" xfId="0" applyNumberFormat="1" applyFill="1" applyBorder="1"/>
    <xf numFmtId="0" fontId="0" fillId="0" borderId="26" xfId="0" applyBorder="1"/>
    <xf numFmtId="0" fontId="0" fillId="0" borderId="23" xfId="0" applyBorder="1" applyAlignment="1">
      <alignment wrapText="1"/>
    </xf>
    <xf numFmtId="3" fontId="0" fillId="0" borderId="9" xfId="0" applyNumberFormat="1" applyFont="1" applyFill="1" applyBorder="1"/>
    <xf numFmtId="3" fontId="1" fillId="0" borderId="14" xfId="0" applyNumberFormat="1" applyFont="1" applyFill="1" applyBorder="1"/>
    <xf numFmtId="0" fontId="1" fillId="2" borderId="29" xfId="0" applyFont="1" applyFill="1" applyBorder="1"/>
    <xf numFmtId="0" fontId="0" fillId="2" borderId="5" xfId="0" applyFill="1" applyBorder="1"/>
    <xf numFmtId="3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3" borderId="0" xfId="0" applyFill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5" xfId="0" applyFill="1" applyBorder="1"/>
    <xf numFmtId="3" fontId="0" fillId="0" borderId="5" xfId="0" applyNumberFormat="1" applyFill="1" applyBorder="1"/>
    <xf numFmtId="0" fontId="0" fillId="3" borderId="5" xfId="0" applyFill="1" applyBorder="1"/>
    <xf numFmtId="3" fontId="0" fillId="3" borderId="5" xfId="0" applyNumberFormat="1" applyFill="1" applyBorder="1"/>
    <xf numFmtId="0" fontId="1" fillId="0" borderId="0" xfId="0" applyFont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B34" workbookViewId="0">
      <selection activeCell="D45" sqref="D45"/>
    </sheetView>
  </sheetViews>
  <sheetFormatPr defaultRowHeight="14.4" x14ac:dyDescent="0.3"/>
  <cols>
    <col min="1" max="1" width="23.109375" customWidth="1"/>
    <col min="2" max="2" width="14.5546875" customWidth="1"/>
    <col min="4" max="4" width="42.109375" customWidth="1"/>
    <col min="5" max="5" width="11.33203125" customWidth="1"/>
    <col min="6" max="6" width="14.33203125" customWidth="1"/>
    <col min="7" max="7" width="34" customWidth="1"/>
    <col min="8" max="8" width="12" customWidth="1"/>
    <col min="9" max="9" width="35.33203125" customWidth="1"/>
  </cols>
  <sheetData>
    <row r="1" spans="1:10" ht="24" customHeight="1" thickBot="1" x14ac:dyDescent="0.35">
      <c r="B1" s="131" t="s">
        <v>93</v>
      </c>
    </row>
    <row r="2" spans="1:10" ht="25.5" customHeight="1" thickBot="1" x14ac:dyDescent="0.35">
      <c r="A2" s="45" t="s">
        <v>36</v>
      </c>
      <c r="B2" s="17" t="s">
        <v>14</v>
      </c>
      <c r="C2" s="18" t="s">
        <v>15</v>
      </c>
      <c r="D2" s="18" t="s">
        <v>16</v>
      </c>
      <c r="E2" s="19" t="s">
        <v>17</v>
      </c>
      <c r="F2" s="5" t="s">
        <v>40</v>
      </c>
      <c r="G2" s="6" t="s">
        <v>69</v>
      </c>
      <c r="H2" s="6" t="s">
        <v>37</v>
      </c>
      <c r="I2" s="33" t="s">
        <v>38</v>
      </c>
    </row>
    <row r="3" spans="1:10" ht="39" customHeight="1" thickBot="1" x14ac:dyDescent="0.35">
      <c r="A3" s="52" t="s">
        <v>67</v>
      </c>
      <c r="B3" s="75" t="s">
        <v>64</v>
      </c>
      <c r="C3" s="73">
        <v>1171042</v>
      </c>
      <c r="D3" s="72" t="s">
        <v>65</v>
      </c>
      <c r="E3" s="74">
        <v>1171042</v>
      </c>
      <c r="F3" s="49"/>
      <c r="G3" s="50"/>
      <c r="H3" s="117">
        <f>C3-E3</f>
        <v>0</v>
      </c>
      <c r="I3" s="51"/>
    </row>
    <row r="4" spans="1:10" ht="25.5" customHeight="1" thickBot="1" x14ac:dyDescent="0.35">
      <c r="A4" s="82"/>
      <c r="B4" s="17" t="s">
        <v>66</v>
      </c>
      <c r="C4" s="71">
        <f>C3</f>
        <v>1171042</v>
      </c>
      <c r="D4" s="18"/>
      <c r="E4" s="98">
        <f>E3</f>
        <v>1171042</v>
      </c>
      <c r="F4" s="17"/>
      <c r="G4" s="18"/>
      <c r="H4" s="18"/>
      <c r="I4" s="19"/>
    </row>
    <row r="5" spans="1:10" ht="25.5" customHeight="1" x14ac:dyDescent="0.3">
      <c r="A5" s="52" t="s">
        <v>58</v>
      </c>
      <c r="B5" s="20" t="s">
        <v>30</v>
      </c>
      <c r="C5" s="21">
        <f>200000*2</f>
        <v>400000</v>
      </c>
      <c r="D5" s="22" t="s">
        <v>59</v>
      </c>
      <c r="E5" s="23">
        <v>400000</v>
      </c>
      <c r="F5" s="53"/>
      <c r="G5" s="54"/>
      <c r="H5" s="21">
        <f>C5-E5</f>
        <v>0</v>
      </c>
      <c r="I5" s="79"/>
    </row>
    <row r="6" spans="1:10" ht="25.5" customHeight="1" x14ac:dyDescent="0.3">
      <c r="A6" s="52" t="s">
        <v>58</v>
      </c>
      <c r="B6" s="28" t="s">
        <v>4</v>
      </c>
      <c r="C6" s="25">
        <f>257500*2</f>
        <v>515000</v>
      </c>
      <c r="D6" s="26" t="s">
        <v>59</v>
      </c>
      <c r="E6" s="80">
        <v>515000</v>
      </c>
      <c r="F6" s="78"/>
      <c r="G6" s="57"/>
      <c r="H6" s="25">
        <f t="shared" ref="H6:H40" si="0">C6-E6</f>
        <v>0</v>
      </c>
      <c r="I6" s="85"/>
    </row>
    <row r="7" spans="1:10" ht="34.5" customHeight="1" x14ac:dyDescent="0.3">
      <c r="A7" s="52" t="s">
        <v>58</v>
      </c>
      <c r="B7" s="28" t="s">
        <v>10</v>
      </c>
      <c r="C7" s="25">
        <f>128321*2</f>
        <v>256642</v>
      </c>
      <c r="D7" s="63" t="s">
        <v>60</v>
      </c>
      <c r="E7" s="62">
        <v>256642</v>
      </c>
      <c r="F7" s="56"/>
      <c r="G7" s="57"/>
      <c r="H7" s="25">
        <f t="shared" si="0"/>
        <v>0</v>
      </c>
      <c r="I7" s="58"/>
    </row>
    <row r="8" spans="1:10" ht="25.5" customHeight="1" x14ac:dyDescent="0.3">
      <c r="A8" s="52" t="s">
        <v>58</v>
      </c>
      <c r="B8" s="28" t="s">
        <v>10</v>
      </c>
      <c r="C8" s="25">
        <f>46530*2</f>
        <v>93060</v>
      </c>
      <c r="D8" s="26" t="s">
        <v>61</v>
      </c>
      <c r="E8" s="62">
        <v>93060</v>
      </c>
      <c r="F8" s="56"/>
      <c r="G8" s="57"/>
      <c r="H8" s="25">
        <f t="shared" si="0"/>
        <v>0</v>
      </c>
      <c r="I8" s="58"/>
    </row>
    <row r="9" spans="1:10" ht="25.5" customHeight="1" x14ac:dyDescent="0.3">
      <c r="A9" s="52" t="s">
        <v>58</v>
      </c>
      <c r="B9" s="28" t="s">
        <v>10</v>
      </c>
      <c r="C9" s="25">
        <f>17500*2</f>
        <v>35000</v>
      </c>
      <c r="D9" s="26" t="s">
        <v>62</v>
      </c>
      <c r="E9" s="62">
        <v>35000</v>
      </c>
      <c r="F9" s="56"/>
      <c r="G9" s="57"/>
      <c r="H9" s="25">
        <f t="shared" si="0"/>
        <v>0</v>
      </c>
      <c r="I9" s="100"/>
    </row>
    <row r="10" spans="1:10" ht="25.5" customHeight="1" thickBot="1" x14ac:dyDescent="0.35">
      <c r="A10" s="82"/>
      <c r="B10" s="66" t="s">
        <v>63</v>
      </c>
      <c r="C10" s="70">
        <f>SUM(C5:C9)</f>
        <v>1299702</v>
      </c>
      <c r="D10" s="67"/>
      <c r="E10" s="99">
        <f>SUM(E5:E9)</f>
        <v>1299702</v>
      </c>
      <c r="F10" s="66"/>
      <c r="G10" s="67"/>
      <c r="H10" s="86">
        <f t="shared" si="0"/>
        <v>0</v>
      </c>
      <c r="I10" s="68"/>
    </row>
    <row r="11" spans="1:10" ht="25.5" customHeight="1" x14ac:dyDescent="0.3">
      <c r="A11" s="52" t="s">
        <v>49</v>
      </c>
      <c r="B11" s="20" t="s">
        <v>50</v>
      </c>
      <c r="C11" s="21">
        <v>543000</v>
      </c>
      <c r="D11" s="22" t="s">
        <v>51</v>
      </c>
      <c r="E11" s="23">
        <v>543000</v>
      </c>
      <c r="F11" s="53"/>
      <c r="G11" s="102"/>
      <c r="H11" s="87">
        <f>C11-E11</f>
        <v>0</v>
      </c>
      <c r="I11" s="55"/>
      <c r="J11" s="101"/>
    </row>
    <row r="12" spans="1:10" ht="36" customHeight="1" x14ac:dyDescent="0.3">
      <c r="A12" s="52" t="s">
        <v>49</v>
      </c>
      <c r="B12" s="28" t="s">
        <v>6</v>
      </c>
      <c r="C12" s="25">
        <v>191548</v>
      </c>
      <c r="D12" s="26" t="s">
        <v>51</v>
      </c>
      <c r="E12" s="27">
        <v>191548</v>
      </c>
      <c r="F12" s="56"/>
      <c r="G12" s="102"/>
      <c r="H12" s="25">
        <f t="shared" si="0"/>
        <v>0</v>
      </c>
      <c r="I12" s="81" t="s">
        <v>68</v>
      </c>
    </row>
    <row r="13" spans="1:10" ht="34.5" customHeight="1" x14ac:dyDescent="0.3">
      <c r="A13" s="52" t="s">
        <v>49</v>
      </c>
      <c r="B13" s="28" t="s">
        <v>52</v>
      </c>
      <c r="C13" s="25">
        <v>290000</v>
      </c>
      <c r="D13" s="63" t="s">
        <v>53</v>
      </c>
      <c r="E13" s="27">
        <v>290000</v>
      </c>
      <c r="F13" s="56"/>
      <c r="G13" s="57"/>
      <c r="H13" s="25">
        <f t="shared" si="0"/>
        <v>0</v>
      </c>
      <c r="I13" s="83"/>
    </row>
    <row r="14" spans="1:10" ht="25.5" customHeight="1" x14ac:dyDescent="0.3">
      <c r="A14" s="52" t="s">
        <v>49</v>
      </c>
      <c r="B14" s="28" t="s">
        <v>4</v>
      </c>
      <c r="C14" s="25">
        <v>295000</v>
      </c>
      <c r="D14" s="26" t="s">
        <v>54</v>
      </c>
      <c r="E14" s="27">
        <v>295000</v>
      </c>
      <c r="F14" s="56"/>
      <c r="G14" s="57"/>
      <c r="H14" s="25">
        <f t="shared" si="0"/>
        <v>0</v>
      </c>
      <c r="I14" s="62"/>
    </row>
    <row r="15" spans="1:10" ht="25.5" customHeight="1" x14ac:dyDescent="0.3">
      <c r="A15" s="52" t="s">
        <v>49</v>
      </c>
      <c r="B15" s="28" t="s">
        <v>10</v>
      </c>
      <c r="C15" s="25">
        <v>35000</v>
      </c>
      <c r="D15" s="26" t="s">
        <v>55</v>
      </c>
      <c r="E15" s="27">
        <v>35000</v>
      </c>
      <c r="F15" s="56"/>
      <c r="G15" s="57"/>
      <c r="H15" s="25">
        <f t="shared" si="0"/>
        <v>0</v>
      </c>
      <c r="I15" s="84"/>
    </row>
    <row r="16" spans="1:10" ht="25.5" customHeight="1" thickBot="1" x14ac:dyDescent="0.35">
      <c r="A16" s="52" t="s">
        <v>49</v>
      </c>
      <c r="B16" s="64" t="s">
        <v>6</v>
      </c>
      <c r="C16" s="69">
        <v>5000</v>
      </c>
      <c r="D16" s="65" t="s">
        <v>56</v>
      </c>
      <c r="E16" s="116">
        <v>5000</v>
      </c>
      <c r="F16" s="59"/>
      <c r="G16" s="60"/>
      <c r="H16" s="88">
        <f t="shared" si="0"/>
        <v>0</v>
      </c>
      <c r="I16" s="61"/>
    </row>
    <row r="17" spans="1:15" ht="25.5" customHeight="1" thickBot="1" x14ac:dyDescent="0.35">
      <c r="A17" s="48"/>
      <c r="B17" s="17" t="s">
        <v>57</v>
      </c>
      <c r="C17" s="71">
        <f>SUM(C11:C16)</f>
        <v>1359548</v>
      </c>
      <c r="D17" s="18"/>
      <c r="E17" s="98">
        <f>SUM(E11:E16)</f>
        <v>1359548</v>
      </c>
      <c r="F17" s="17"/>
      <c r="G17" s="18"/>
      <c r="H17" s="89">
        <f t="shared" si="0"/>
        <v>0</v>
      </c>
      <c r="I17" s="19"/>
    </row>
    <row r="18" spans="1:15" ht="25.5" customHeight="1" x14ac:dyDescent="0.3">
      <c r="A18" s="44" t="s">
        <v>39</v>
      </c>
      <c r="B18" s="20" t="s">
        <v>4</v>
      </c>
      <c r="C18" s="21">
        <v>180000</v>
      </c>
      <c r="D18" s="22" t="s">
        <v>29</v>
      </c>
      <c r="E18" s="23">
        <v>180000</v>
      </c>
      <c r="F18" s="35"/>
      <c r="G18" s="21"/>
      <c r="H18" s="87">
        <f t="shared" si="0"/>
        <v>0</v>
      </c>
      <c r="I18" s="23"/>
    </row>
    <row r="19" spans="1:15" ht="23.4" customHeight="1" x14ac:dyDescent="0.3">
      <c r="A19" s="44" t="s">
        <v>39</v>
      </c>
      <c r="B19" s="24" t="s">
        <v>30</v>
      </c>
      <c r="C19" s="25">
        <v>368000</v>
      </c>
      <c r="D19" s="26" t="s">
        <v>31</v>
      </c>
      <c r="E19" s="27">
        <v>368000</v>
      </c>
      <c r="F19" s="36"/>
      <c r="G19" s="25"/>
      <c r="H19" s="25">
        <f t="shared" si="0"/>
        <v>0</v>
      </c>
      <c r="I19" s="77"/>
    </row>
    <row r="20" spans="1:15" ht="25.5" customHeight="1" x14ac:dyDescent="0.3">
      <c r="A20" s="44" t="s">
        <v>39</v>
      </c>
      <c r="B20" s="28" t="s">
        <v>0</v>
      </c>
      <c r="C20" s="25">
        <v>203000</v>
      </c>
      <c r="D20" s="26" t="s">
        <v>32</v>
      </c>
      <c r="E20" s="27">
        <v>203000</v>
      </c>
      <c r="F20" s="36"/>
      <c r="G20" s="25"/>
      <c r="H20" s="25">
        <f t="shared" si="0"/>
        <v>0</v>
      </c>
      <c r="I20" s="27"/>
    </row>
    <row r="21" spans="1:15" ht="25.5" customHeight="1" x14ac:dyDescent="0.3">
      <c r="A21" s="44" t="s">
        <v>39</v>
      </c>
      <c r="B21" s="28" t="s">
        <v>33</v>
      </c>
      <c r="C21" s="25">
        <v>600000</v>
      </c>
      <c r="D21" s="26" t="s">
        <v>34</v>
      </c>
      <c r="E21" s="27">
        <v>448000</v>
      </c>
      <c r="F21" s="36"/>
      <c r="G21" s="25"/>
      <c r="H21" s="25">
        <f t="shared" si="0"/>
        <v>152000</v>
      </c>
      <c r="I21" s="37"/>
    </row>
    <row r="22" spans="1:15" ht="25.5" customHeight="1" x14ac:dyDescent="0.3">
      <c r="A22" s="44" t="s">
        <v>39</v>
      </c>
      <c r="B22" s="28" t="s">
        <v>10</v>
      </c>
      <c r="C22" s="25">
        <v>60000</v>
      </c>
      <c r="D22" s="26" t="s">
        <v>35</v>
      </c>
      <c r="E22" s="27">
        <v>60000</v>
      </c>
      <c r="F22" s="36"/>
      <c r="G22" s="25"/>
      <c r="H22" s="25">
        <f t="shared" si="0"/>
        <v>0</v>
      </c>
      <c r="I22" s="27"/>
    </row>
    <row r="23" spans="1:15" ht="25.5" customHeight="1" thickBot="1" x14ac:dyDescent="0.35">
      <c r="A23" s="46"/>
      <c r="B23" s="29" t="s">
        <v>46</v>
      </c>
      <c r="C23" s="30">
        <f>SUM(C18:C22)</f>
        <v>1411000</v>
      </c>
      <c r="D23" s="31"/>
      <c r="E23" s="32">
        <f>SUM(E18:E22)</f>
        <v>1259000</v>
      </c>
      <c r="F23" s="42"/>
      <c r="G23" s="30"/>
      <c r="H23" s="30">
        <f t="shared" si="0"/>
        <v>152000</v>
      </c>
      <c r="I23" s="32"/>
    </row>
    <row r="24" spans="1:15" ht="66" customHeight="1" x14ac:dyDescent="0.3">
      <c r="A24" s="44" t="s">
        <v>41</v>
      </c>
      <c r="B24" s="1" t="s">
        <v>0</v>
      </c>
      <c r="C24" s="7">
        <v>202000</v>
      </c>
      <c r="D24" s="2" t="s">
        <v>1</v>
      </c>
      <c r="E24" s="11">
        <v>162190</v>
      </c>
      <c r="F24" s="90">
        <v>39810</v>
      </c>
      <c r="G24" s="91" t="s">
        <v>42</v>
      </c>
      <c r="H24" s="87">
        <f>C24-E24-F24</f>
        <v>0</v>
      </c>
      <c r="I24" s="92"/>
      <c r="J24" s="34"/>
      <c r="K24" s="16"/>
      <c r="L24" s="16"/>
      <c r="M24" s="16"/>
      <c r="N24" s="16"/>
      <c r="O24" s="16"/>
    </row>
    <row r="25" spans="1:15" x14ac:dyDescent="0.3">
      <c r="A25" s="44" t="s">
        <v>41</v>
      </c>
      <c r="B25" s="1" t="s">
        <v>2</v>
      </c>
      <c r="C25" s="7">
        <v>185000</v>
      </c>
      <c r="D25" s="2" t="s">
        <v>3</v>
      </c>
      <c r="E25" s="11">
        <v>185000</v>
      </c>
      <c r="F25" s="10"/>
      <c r="G25" s="7"/>
      <c r="H25" s="25">
        <f t="shared" si="0"/>
        <v>0</v>
      </c>
      <c r="I25" s="11"/>
    </row>
    <row r="26" spans="1:15" x14ac:dyDescent="0.3">
      <c r="A26" s="44" t="s">
        <v>41</v>
      </c>
      <c r="B26" s="110" t="s">
        <v>4</v>
      </c>
      <c r="C26" s="7">
        <v>100000</v>
      </c>
      <c r="D26" s="3" t="s">
        <v>5</v>
      </c>
      <c r="E26" s="43">
        <v>100000</v>
      </c>
      <c r="F26" s="38"/>
      <c r="G26" s="39"/>
      <c r="H26" s="25">
        <f t="shared" si="0"/>
        <v>0</v>
      </c>
      <c r="I26" s="76"/>
    </row>
    <row r="27" spans="1:15" x14ac:dyDescent="0.3">
      <c r="A27" s="44" t="s">
        <v>41</v>
      </c>
      <c r="B27" s="1" t="s">
        <v>6</v>
      </c>
      <c r="C27" s="7">
        <v>150000</v>
      </c>
      <c r="D27" s="2" t="s">
        <v>7</v>
      </c>
      <c r="E27" s="11">
        <v>150000</v>
      </c>
      <c r="F27" s="10"/>
      <c r="G27" s="7"/>
      <c r="H27" s="25">
        <f t="shared" si="0"/>
        <v>0</v>
      </c>
      <c r="I27" s="11"/>
    </row>
    <row r="28" spans="1:15" ht="28.8" x14ac:dyDescent="0.3">
      <c r="A28" s="44" t="s">
        <v>41</v>
      </c>
      <c r="B28" s="1" t="s">
        <v>8</v>
      </c>
      <c r="C28" s="7">
        <v>180000</v>
      </c>
      <c r="D28" s="3" t="s">
        <v>9</v>
      </c>
      <c r="E28" s="11">
        <v>180000</v>
      </c>
      <c r="F28" s="10"/>
      <c r="G28" s="7"/>
      <c r="H28" s="25">
        <f t="shared" si="0"/>
        <v>0</v>
      </c>
      <c r="I28" s="11"/>
    </row>
    <row r="29" spans="1:15" ht="63" customHeight="1" x14ac:dyDescent="0.3">
      <c r="A29" s="44" t="s">
        <v>41</v>
      </c>
      <c r="B29" s="1" t="s">
        <v>12</v>
      </c>
      <c r="C29" s="7">
        <v>540000</v>
      </c>
      <c r="D29" s="2" t="s">
        <v>11</v>
      </c>
      <c r="E29" s="11">
        <v>84696</v>
      </c>
      <c r="F29" s="10">
        <v>455304</v>
      </c>
      <c r="G29" s="40" t="s">
        <v>43</v>
      </c>
      <c r="H29" s="25">
        <f>C29-E29-F29</f>
        <v>0</v>
      </c>
      <c r="I29" s="41" t="s">
        <v>44</v>
      </c>
    </row>
    <row r="30" spans="1:15" ht="29.4" thickBot="1" x14ac:dyDescent="0.35">
      <c r="A30" s="44" t="s">
        <v>41</v>
      </c>
      <c r="B30" s="111" t="s">
        <v>10</v>
      </c>
      <c r="C30" s="8">
        <v>60000</v>
      </c>
      <c r="D30" s="4" t="s">
        <v>13</v>
      </c>
      <c r="E30" s="14">
        <f>C30-17399</f>
        <v>42601</v>
      </c>
      <c r="F30" s="93">
        <v>0</v>
      </c>
      <c r="G30" s="94"/>
      <c r="H30" s="88">
        <f t="shared" si="0"/>
        <v>17399</v>
      </c>
      <c r="I30" s="95" t="s">
        <v>79</v>
      </c>
    </row>
    <row r="31" spans="1:15" ht="27" customHeight="1" thickBot="1" x14ac:dyDescent="0.35">
      <c r="A31" s="46"/>
      <c r="B31" s="5" t="s">
        <v>47</v>
      </c>
      <c r="C31" s="9">
        <f>SUM(C24:C30)</f>
        <v>1417000</v>
      </c>
      <c r="D31" s="6"/>
      <c r="E31" s="15">
        <f>SUM(E24:E30)</f>
        <v>904487</v>
      </c>
      <c r="F31" s="97">
        <f>SUM(F24:F30)</f>
        <v>495114</v>
      </c>
      <c r="G31" s="9"/>
      <c r="H31" s="9">
        <f>C31-E31-F31</f>
        <v>17399</v>
      </c>
      <c r="I31" s="15"/>
    </row>
    <row r="32" spans="1:15" ht="43.2" x14ac:dyDescent="0.3">
      <c r="A32" s="44" t="s">
        <v>45</v>
      </c>
      <c r="B32" s="109" t="s">
        <v>8</v>
      </c>
      <c r="C32" s="7">
        <v>150000</v>
      </c>
      <c r="D32" s="7" t="s">
        <v>18</v>
      </c>
      <c r="E32" s="11">
        <v>148093.92000000001</v>
      </c>
      <c r="F32" s="90"/>
      <c r="G32" s="108" t="s">
        <v>75</v>
      </c>
      <c r="H32" s="87">
        <f t="shared" si="0"/>
        <v>1906.0799999999872</v>
      </c>
      <c r="I32" s="96" t="s">
        <v>80</v>
      </c>
    </row>
    <row r="33" spans="1:9" ht="43.2" x14ac:dyDescent="0.3">
      <c r="A33" s="44" t="s">
        <v>45</v>
      </c>
      <c r="B33" s="109" t="s">
        <v>10</v>
      </c>
      <c r="C33" s="7">
        <v>37000</v>
      </c>
      <c r="D33" s="7" t="s">
        <v>19</v>
      </c>
      <c r="E33" s="11">
        <v>11507.7</v>
      </c>
      <c r="F33" s="10"/>
      <c r="G33" s="7"/>
      <c r="H33" s="25">
        <f t="shared" si="0"/>
        <v>25492.3</v>
      </c>
      <c r="I33" s="41" t="s">
        <v>76</v>
      </c>
    </row>
    <row r="34" spans="1:9" x14ac:dyDescent="0.3">
      <c r="A34" s="44" t="s">
        <v>45</v>
      </c>
      <c r="B34" s="109" t="s">
        <v>20</v>
      </c>
      <c r="C34" s="7">
        <v>140000</v>
      </c>
      <c r="D34" s="7" t="s">
        <v>21</v>
      </c>
      <c r="E34" s="11">
        <v>140000</v>
      </c>
      <c r="F34" s="10"/>
      <c r="G34" s="7"/>
      <c r="H34" s="25">
        <f t="shared" si="0"/>
        <v>0</v>
      </c>
      <c r="I34" s="41"/>
    </row>
    <row r="35" spans="1:9" x14ac:dyDescent="0.3">
      <c r="A35" s="44" t="s">
        <v>45</v>
      </c>
      <c r="B35" s="10" t="s">
        <v>6</v>
      </c>
      <c r="C35" s="7">
        <v>150000</v>
      </c>
      <c r="D35" s="7" t="s">
        <v>22</v>
      </c>
      <c r="E35" s="11">
        <v>150000</v>
      </c>
      <c r="F35" s="10"/>
      <c r="G35" s="7"/>
      <c r="H35" s="25">
        <f t="shared" si="0"/>
        <v>0</v>
      </c>
      <c r="I35" s="11"/>
    </row>
    <row r="36" spans="1:9" x14ac:dyDescent="0.3">
      <c r="A36" s="44" t="s">
        <v>45</v>
      </c>
      <c r="B36" s="10" t="s">
        <v>23</v>
      </c>
      <c r="C36" s="7">
        <v>140000</v>
      </c>
      <c r="D36" s="7" t="s">
        <v>24</v>
      </c>
      <c r="E36" s="11">
        <v>140000</v>
      </c>
      <c r="F36" s="10"/>
      <c r="G36" s="7"/>
      <c r="H36" s="25">
        <f t="shared" si="0"/>
        <v>0</v>
      </c>
      <c r="I36" s="11"/>
    </row>
    <row r="37" spans="1:9" x14ac:dyDescent="0.3">
      <c r="A37" s="44" t="s">
        <v>45</v>
      </c>
      <c r="B37" s="10" t="s">
        <v>12</v>
      </c>
      <c r="C37" s="7">
        <v>100000</v>
      </c>
      <c r="D37" s="7" t="s">
        <v>25</v>
      </c>
      <c r="E37" s="11">
        <v>27000</v>
      </c>
      <c r="F37" s="10">
        <v>50000</v>
      </c>
      <c r="G37" s="7" t="s">
        <v>74</v>
      </c>
      <c r="H37" s="25">
        <f>C37-E37-F37</f>
        <v>23000</v>
      </c>
      <c r="I37" s="11"/>
    </row>
    <row r="38" spans="1:9" ht="43.2" x14ac:dyDescent="0.3">
      <c r="A38" s="44" t="s">
        <v>45</v>
      </c>
      <c r="B38" s="10" t="s">
        <v>10</v>
      </c>
      <c r="C38" s="7">
        <v>470000</v>
      </c>
      <c r="D38" s="7" t="s">
        <v>26</v>
      </c>
      <c r="E38" s="11">
        <v>177856</v>
      </c>
      <c r="F38" s="10"/>
      <c r="G38" s="7"/>
      <c r="H38" s="25">
        <f t="shared" si="0"/>
        <v>292144</v>
      </c>
      <c r="I38" s="41" t="s">
        <v>78</v>
      </c>
    </row>
    <row r="39" spans="1:9" ht="87" thickBot="1" x14ac:dyDescent="0.35">
      <c r="A39" s="44" t="s">
        <v>45</v>
      </c>
      <c r="B39" s="12" t="s">
        <v>4</v>
      </c>
      <c r="C39" s="8">
        <v>230000</v>
      </c>
      <c r="D39" s="13" t="s">
        <v>27</v>
      </c>
      <c r="E39" s="14">
        <v>0</v>
      </c>
      <c r="F39" s="93"/>
      <c r="G39" s="94"/>
      <c r="H39" s="88">
        <f t="shared" si="0"/>
        <v>230000</v>
      </c>
      <c r="I39" s="95" t="s">
        <v>72</v>
      </c>
    </row>
    <row r="40" spans="1:9" ht="22.5" customHeight="1" thickBot="1" x14ac:dyDescent="0.35">
      <c r="A40" s="47"/>
      <c r="B40" s="5" t="s">
        <v>48</v>
      </c>
      <c r="C40" s="9">
        <f>SUM(C32:C39)</f>
        <v>1417000</v>
      </c>
      <c r="D40" s="6"/>
      <c r="E40" s="15">
        <f>SUM(E32:E39)</f>
        <v>794457.62</v>
      </c>
      <c r="F40" s="97"/>
      <c r="G40" s="9"/>
      <c r="H40" s="9">
        <f t="shared" si="0"/>
        <v>622542.38</v>
      </c>
      <c r="I40" s="15"/>
    </row>
    <row r="41" spans="1:9" ht="43.8" thickBot="1" x14ac:dyDescent="0.35">
      <c r="A41" s="103" t="s">
        <v>77</v>
      </c>
      <c r="B41" s="104" t="s">
        <v>10</v>
      </c>
      <c r="C41" s="105">
        <f>508500*2</f>
        <v>1017000</v>
      </c>
      <c r="D41" s="104" t="s">
        <v>70</v>
      </c>
      <c r="E41" s="104">
        <v>540.73</v>
      </c>
      <c r="F41" s="106"/>
      <c r="G41" s="106"/>
      <c r="H41" s="105">
        <f>C41-E41</f>
        <v>1016459.27</v>
      </c>
      <c r="I41" s="107" t="s">
        <v>73</v>
      </c>
    </row>
    <row r="42" spans="1:9" ht="72.599999999999994" thickBot="1" x14ac:dyDescent="0.35">
      <c r="A42" s="112" t="s">
        <v>77</v>
      </c>
      <c r="B42" s="113" t="s">
        <v>30</v>
      </c>
      <c r="C42" s="113">
        <v>400000</v>
      </c>
      <c r="D42" s="113" t="s">
        <v>71</v>
      </c>
      <c r="E42" s="113">
        <v>0</v>
      </c>
      <c r="F42" s="114"/>
      <c r="G42" s="114"/>
      <c r="H42" s="94">
        <f>C42-E42</f>
        <v>400000</v>
      </c>
      <c r="I42" s="115" t="s">
        <v>81</v>
      </c>
    </row>
    <row r="43" spans="1:9" ht="24" customHeight="1" thickBot="1" x14ac:dyDescent="0.35">
      <c r="A43" s="5"/>
      <c r="B43" s="71" t="s">
        <v>94</v>
      </c>
      <c r="C43" s="71">
        <f>SUM(C41:C42)</f>
        <v>1417000</v>
      </c>
      <c r="D43" s="6"/>
      <c r="E43" s="9">
        <f>SUM(E41:E42)</f>
        <v>540.73</v>
      </c>
      <c r="F43" s="6"/>
      <c r="G43" s="6"/>
      <c r="H43" s="9">
        <f>SUM(H41:H42)</f>
        <v>1416459.27</v>
      </c>
      <c r="I43" s="33"/>
    </row>
    <row r="44" spans="1:9" x14ac:dyDescent="0.3">
      <c r="A44" s="122" t="s">
        <v>28</v>
      </c>
      <c r="B44" s="130" t="s">
        <v>95</v>
      </c>
      <c r="C44" s="130">
        <f>C43+C40+C31+C17+C10+C4+C23</f>
        <v>9492292</v>
      </c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C48" workbookViewId="0">
      <selection activeCell="J64" sqref="J64"/>
    </sheetView>
  </sheetViews>
  <sheetFormatPr defaultRowHeight="14.4" x14ac:dyDescent="0.3"/>
  <cols>
    <col min="1" max="1" width="26.5546875" customWidth="1"/>
    <col min="3" max="3" width="10.6640625" customWidth="1"/>
    <col min="4" max="4" width="39.6640625" customWidth="1"/>
    <col min="6" max="6" width="10.6640625" customWidth="1"/>
    <col min="7" max="7" width="33.5546875" customWidth="1"/>
    <col min="9" max="9" width="58.6640625" customWidth="1"/>
  </cols>
  <sheetData>
    <row r="1" spans="1:10" ht="25.5" customHeight="1" x14ac:dyDescent="0.3">
      <c r="A1" s="118" t="s">
        <v>36</v>
      </c>
      <c r="B1" s="17" t="s">
        <v>14</v>
      </c>
      <c r="C1" s="18" t="s">
        <v>15</v>
      </c>
      <c r="D1" s="18" t="s">
        <v>16</v>
      </c>
      <c r="E1" s="19" t="s">
        <v>17</v>
      </c>
      <c r="F1" s="17" t="s">
        <v>40</v>
      </c>
      <c r="G1" s="18" t="s">
        <v>69</v>
      </c>
      <c r="H1" s="18" t="s">
        <v>37</v>
      </c>
      <c r="I1" s="19" t="s">
        <v>38</v>
      </c>
    </row>
    <row r="2" spans="1:10" x14ac:dyDescent="0.3">
      <c r="A2" s="2" t="s">
        <v>39</v>
      </c>
      <c r="B2" s="2" t="s">
        <v>0</v>
      </c>
      <c r="C2" s="7">
        <v>203000</v>
      </c>
      <c r="D2" s="2" t="s">
        <v>32</v>
      </c>
      <c r="E2" s="2">
        <v>203000</v>
      </c>
      <c r="F2" s="2"/>
      <c r="G2" s="2"/>
      <c r="H2" s="2">
        <v>0</v>
      </c>
      <c r="I2" s="2"/>
      <c r="J2" s="101">
        <f>C2-E2-F2</f>
        <v>0</v>
      </c>
    </row>
    <row r="3" spans="1:10" ht="57.6" x14ac:dyDescent="0.3">
      <c r="A3" s="2" t="s">
        <v>41</v>
      </c>
      <c r="B3" s="2" t="s">
        <v>0</v>
      </c>
      <c r="C3" s="7">
        <v>202000</v>
      </c>
      <c r="D3" s="2" t="s">
        <v>1</v>
      </c>
      <c r="E3" s="2">
        <v>162190</v>
      </c>
      <c r="F3" s="2">
        <v>39810</v>
      </c>
      <c r="G3" s="3" t="s">
        <v>42</v>
      </c>
      <c r="H3" s="2">
        <v>0</v>
      </c>
      <c r="I3" s="2"/>
      <c r="J3" s="101">
        <f t="shared" ref="J3:J65" si="0">C3-E3-F3</f>
        <v>0</v>
      </c>
    </row>
    <row r="4" spans="1:10" ht="43.2" x14ac:dyDescent="0.3">
      <c r="A4" s="2" t="s">
        <v>82</v>
      </c>
      <c r="B4" s="2" t="s">
        <v>0</v>
      </c>
      <c r="C4" s="7">
        <v>455304</v>
      </c>
      <c r="D4" s="3" t="s">
        <v>43</v>
      </c>
      <c r="E4" s="2">
        <v>455304</v>
      </c>
      <c r="F4" s="2"/>
      <c r="G4" s="2"/>
      <c r="H4" s="2"/>
      <c r="I4" s="3" t="s">
        <v>44</v>
      </c>
      <c r="J4" s="101">
        <f t="shared" si="0"/>
        <v>0</v>
      </c>
    </row>
    <row r="5" spans="1:10" x14ac:dyDescent="0.3">
      <c r="A5" s="119" t="s">
        <v>83</v>
      </c>
      <c r="B5" s="119" t="s">
        <v>0</v>
      </c>
      <c r="C5" s="120">
        <f>SUM(C2:C4)</f>
        <v>860304</v>
      </c>
      <c r="D5" s="119"/>
      <c r="E5" s="119">
        <f>SUM(E2:E4)+F3</f>
        <v>860304</v>
      </c>
      <c r="F5" s="119"/>
      <c r="G5" s="119"/>
      <c r="H5" s="119"/>
      <c r="I5" s="119"/>
      <c r="J5" s="101">
        <f t="shared" si="0"/>
        <v>0</v>
      </c>
    </row>
    <row r="6" spans="1:10" x14ac:dyDescent="0.3">
      <c r="C6" s="101"/>
      <c r="J6" s="101">
        <f t="shared" si="0"/>
        <v>0</v>
      </c>
    </row>
    <row r="7" spans="1:10" x14ac:dyDescent="0.3">
      <c r="A7" s="2" t="s">
        <v>58</v>
      </c>
      <c r="B7" s="2" t="s">
        <v>4</v>
      </c>
      <c r="C7" s="7">
        <v>515000</v>
      </c>
      <c r="D7" s="2" t="s">
        <v>59</v>
      </c>
      <c r="E7" s="2">
        <v>515000</v>
      </c>
      <c r="F7" s="2"/>
      <c r="G7" s="2"/>
      <c r="H7" s="2">
        <v>0</v>
      </c>
      <c r="I7" s="2"/>
      <c r="J7" s="101">
        <f t="shared" si="0"/>
        <v>0</v>
      </c>
    </row>
    <row r="8" spans="1:10" x14ac:dyDescent="0.3">
      <c r="A8" s="2" t="s">
        <v>49</v>
      </c>
      <c r="B8" s="2" t="s">
        <v>4</v>
      </c>
      <c r="C8" s="7">
        <v>295000</v>
      </c>
      <c r="D8" s="2" t="s">
        <v>54</v>
      </c>
      <c r="E8" s="2">
        <v>295000</v>
      </c>
      <c r="F8" s="2"/>
      <c r="G8" s="2"/>
      <c r="H8" s="2">
        <v>0</v>
      </c>
      <c r="I8" s="2"/>
      <c r="J8" s="101">
        <f t="shared" si="0"/>
        <v>0</v>
      </c>
    </row>
    <row r="9" spans="1:10" x14ac:dyDescent="0.3">
      <c r="A9" s="2" t="s">
        <v>39</v>
      </c>
      <c r="B9" s="2" t="s">
        <v>4</v>
      </c>
      <c r="C9" s="7">
        <v>180000</v>
      </c>
      <c r="D9" s="2" t="s">
        <v>29</v>
      </c>
      <c r="E9" s="2">
        <v>180000</v>
      </c>
      <c r="F9" s="2"/>
      <c r="G9" s="2"/>
      <c r="H9" s="2">
        <v>0</v>
      </c>
      <c r="I9" s="2"/>
      <c r="J9" s="101">
        <f t="shared" si="0"/>
        <v>0</v>
      </c>
    </row>
    <row r="10" spans="1:10" x14ac:dyDescent="0.3">
      <c r="A10" s="2" t="s">
        <v>41</v>
      </c>
      <c r="B10" s="2" t="s">
        <v>4</v>
      </c>
      <c r="C10" s="7">
        <v>100000</v>
      </c>
      <c r="D10" s="2" t="s">
        <v>5</v>
      </c>
      <c r="E10" s="2">
        <v>100000</v>
      </c>
      <c r="F10" s="2"/>
      <c r="G10" s="2"/>
      <c r="H10" s="2">
        <v>0</v>
      </c>
      <c r="I10" s="2"/>
      <c r="J10" s="101">
        <f t="shared" si="0"/>
        <v>0</v>
      </c>
    </row>
    <row r="11" spans="1:10" ht="68.25" customHeight="1" x14ac:dyDescent="0.3">
      <c r="A11" s="2" t="s">
        <v>45</v>
      </c>
      <c r="B11" s="2" t="s">
        <v>4</v>
      </c>
      <c r="C11" s="7">
        <v>230000</v>
      </c>
      <c r="D11" s="2" t="s">
        <v>27</v>
      </c>
      <c r="E11" s="2">
        <v>0</v>
      </c>
      <c r="F11" s="2"/>
      <c r="G11" s="2"/>
      <c r="H11" s="2">
        <v>230000</v>
      </c>
      <c r="I11" s="3" t="s">
        <v>72</v>
      </c>
      <c r="J11" s="101">
        <f t="shared" si="0"/>
        <v>230000</v>
      </c>
    </row>
    <row r="12" spans="1:10" x14ac:dyDescent="0.3">
      <c r="A12" s="119" t="s">
        <v>28</v>
      </c>
      <c r="B12" s="119" t="s">
        <v>4</v>
      </c>
      <c r="C12" s="120">
        <f>SUM(C7:C11)</f>
        <v>1320000</v>
      </c>
      <c r="D12" s="119"/>
      <c r="E12" s="119">
        <f>SUM(E7:E11)</f>
        <v>1090000</v>
      </c>
      <c r="F12" s="119"/>
      <c r="G12" s="119"/>
      <c r="H12" s="119">
        <f>H11</f>
        <v>230000</v>
      </c>
      <c r="I12" s="119"/>
      <c r="J12" s="101">
        <f>C12-E12-H12</f>
        <v>0</v>
      </c>
    </row>
    <row r="13" spans="1:10" x14ac:dyDescent="0.3">
      <c r="C13" s="101"/>
      <c r="J13" s="101">
        <f t="shared" si="0"/>
        <v>0</v>
      </c>
    </row>
    <row r="14" spans="1:10" x14ac:dyDescent="0.3">
      <c r="A14" s="2" t="s">
        <v>49</v>
      </c>
      <c r="B14" s="2" t="s">
        <v>50</v>
      </c>
      <c r="C14" s="7">
        <v>543000</v>
      </c>
      <c r="D14" s="2" t="s">
        <v>51</v>
      </c>
      <c r="E14" s="2">
        <v>543000</v>
      </c>
      <c r="F14" s="2"/>
      <c r="G14" s="2"/>
      <c r="H14" s="2">
        <v>0</v>
      </c>
      <c r="I14" s="2"/>
      <c r="J14" s="101">
        <f t="shared" si="0"/>
        <v>0</v>
      </c>
    </row>
    <row r="15" spans="1:10" x14ac:dyDescent="0.3">
      <c r="A15" s="2" t="s">
        <v>90</v>
      </c>
      <c r="B15" s="2"/>
      <c r="C15" s="7">
        <v>100000</v>
      </c>
      <c r="D15" s="2" t="s">
        <v>88</v>
      </c>
      <c r="E15" s="2">
        <v>100000</v>
      </c>
      <c r="F15" s="2"/>
      <c r="G15" s="2"/>
      <c r="H15" s="2"/>
      <c r="I15" s="2"/>
      <c r="J15" s="101">
        <f t="shared" si="0"/>
        <v>0</v>
      </c>
    </row>
    <row r="16" spans="1:10" x14ac:dyDescent="0.3">
      <c r="A16" s="119" t="s">
        <v>28</v>
      </c>
      <c r="B16" s="119"/>
      <c r="C16" s="120">
        <f>SUM(C14:C15)</f>
        <v>643000</v>
      </c>
      <c r="D16" s="119"/>
      <c r="E16" s="119">
        <f>SUM(E14:E15)</f>
        <v>643000</v>
      </c>
      <c r="F16" s="119"/>
      <c r="G16" s="119"/>
      <c r="H16" s="119"/>
      <c r="I16" s="119"/>
      <c r="J16" s="101">
        <f t="shared" si="0"/>
        <v>0</v>
      </c>
    </row>
    <row r="17" spans="1:10" x14ac:dyDescent="0.3">
      <c r="C17" s="101"/>
      <c r="J17" s="101">
        <f t="shared" si="0"/>
        <v>0</v>
      </c>
    </row>
    <row r="18" spans="1:10" x14ac:dyDescent="0.3">
      <c r="A18" s="2" t="s">
        <v>49</v>
      </c>
      <c r="B18" s="2" t="s">
        <v>6</v>
      </c>
      <c r="C18" s="7">
        <v>191548</v>
      </c>
      <c r="D18" s="2" t="s">
        <v>51</v>
      </c>
      <c r="E18" s="2">
        <v>191548</v>
      </c>
      <c r="F18" s="2"/>
      <c r="G18" s="2"/>
      <c r="H18" s="2">
        <v>0</v>
      </c>
      <c r="I18" s="2" t="s">
        <v>68</v>
      </c>
      <c r="J18" s="101">
        <f t="shared" si="0"/>
        <v>0</v>
      </c>
    </row>
    <row r="19" spans="1:10" x14ac:dyDescent="0.3">
      <c r="A19" s="2" t="s">
        <v>49</v>
      </c>
      <c r="B19" s="2" t="s">
        <v>6</v>
      </c>
      <c r="C19" s="7">
        <v>5000</v>
      </c>
      <c r="D19" s="2" t="s">
        <v>56</v>
      </c>
      <c r="E19" s="2">
        <v>5000</v>
      </c>
      <c r="F19" s="2"/>
      <c r="G19" s="2"/>
      <c r="H19" s="2">
        <v>0</v>
      </c>
      <c r="I19" s="2"/>
      <c r="J19" s="101">
        <f t="shared" si="0"/>
        <v>0</v>
      </c>
    </row>
    <row r="20" spans="1:10" x14ac:dyDescent="0.3">
      <c r="A20" s="2" t="s">
        <v>41</v>
      </c>
      <c r="B20" s="2" t="s">
        <v>6</v>
      </c>
      <c r="C20" s="7">
        <v>150000</v>
      </c>
      <c r="D20" s="2" t="s">
        <v>7</v>
      </c>
      <c r="E20" s="2">
        <v>150000</v>
      </c>
      <c r="F20" s="2"/>
      <c r="G20" s="2"/>
      <c r="H20" s="2">
        <v>0</v>
      </c>
      <c r="I20" s="2"/>
      <c r="J20" s="101">
        <f t="shared" si="0"/>
        <v>0</v>
      </c>
    </row>
    <row r="21" spans="1:10" x14ac:dyDescent="0.3">
      <c r="A21" s="2" t="s">
        <v>45</v>
      </c>
      <c r="B21" s="2" t="s">
        <v>6</v>
      </c>
      <c r="C21" s="7">
        <v>150000</v>
      </c>
      <c r="D21" s="2" t="s">
        <v>22</v>
      </c>
      <c r="E21" s="2">
        <v>150000</v>
      </c>
      <c r="F21" s="2"/>
      <c r="G21" s="2"/>
      <c r="H21" s="2">
        <v>0</v>
      </c>
      <c r="I21" s="2"/>
      <c r="J21" s="101">
        <f t="shared" si="0"/>
        <v>0</v>
      </c>
    </row>
    <row r="22" spans="1:10" x14ac:dyDescent="0.3">
      <c r="A22" s="119" t="s">
        <v>83</v>
      </c>
      <c r="B22" s="119" t="s">
        <v>6</v>
      </c>
      <c r="C22" s="120">
        <f>SUM(C18:C21)</f>
        <v>496548</v>
      </c>
      <c r="D22" s="119"/>
      <c r="E22" s="119">
        <f>SUM(E18:E21)</f>
        <v>496548</v>
      </c>
      <c r="F22" s="119"/>
      <c r="G22" s="119"/>
      <c r="H22" s="119"/>
      <c r="I22" s="119"/>
      <c r="J22" s="101">
        <f t="shared" si="0"/>
        <v>0</v>
      </c>
    </row>
    <row r="23" spans="1:10" x14ac:dyDescent="0.3">
      <c r="C23" s="101"/>
      <c r="J23" s="101">
        <f t="shared" si="0"/>
        <v>0</v>
      </c>
    </row>
    <row r="24" spans="1:10" x14ac:dyDescent="0.3">
      <c r="A24" s="2" t="s">
        <v>58</v>
      </c>
      <c r="B24" s="2" t="s">
        <v>30</v>
      </c>
      <c r="C24" s="7">
        <v>400000</v>
      </c>
      <c r="D24" s="2" t="s">
        <v>59</v>
      </c>
      <c r="E24" s="2">
        <v>400000</v>
      </c>
      <c r="F24" s="2"/>
      <c r="G24" s="2"/>
      <c r="H24" s="2">
        <v>0</v>
      </c>
      <c r="I24" s="2"/>
      <c r="J24" s="101">
        <f t="shared" si="0"/>
        <v>0</v>
      </c>
    </row>
    <row r="25" spans="1:10" x14ac:dyDescent="0.3">
      <c r="A25" s="2" t="s">
        <v>39</v>
      </c>
      <c r="B25" s="2" t="s">
        <v>30</v>
      </c>
      <c r="C25" s="7">
        <v>368000</v>
      </c>
      <c r="D25" s="2" t="s">
        <v>31</v>
      </c>
      <c r="E25" s="2">
        <v>368000</v>
      </c>
      <c r="F25" s="2"/>
      <c r="G25" s="2"/>
      <c r="H25" s="2">
        <v>0</v>
      </c>
      <c r="I25" s="2"/>
      <c r="J25" s="101">
        <f t="shared" si="0"/>
        <v>0</v>
      </c>
    </row>
    <row r="26" spans="1:10" x14ac:dyDescent="0.3">
      <c r="A26" s="2" t="s">
        <v>41</v>
      </c>
      <c r="B26" s="2" t="s">
        <v>2</v>
      </c>
      <c r="C26" s="7">
        <v>185000</v>
      </c>
      <c r="D26" s="2" t="s">
        <v>3</v>
      </c>
      <c r="E26" s="2">
        <v>185000</v>
      </c>
      <c r="F26" s="2"/>
      <c r="G26" s="2"/>
      <c r="H26" s="2">
        <v>0</v>
      </c>
      <c r="I26" s="2"/>
      <c r="J26" s="101">
        <f t="shared" si="0"/>
        <v>0</v>
      </c>
    </row>
    <row r="27" spans="1:10" ht="43.2" x14ac:dyDescent="0.3">
      <c r="A27" s="2" t="s">
        <v>77</v>
      </c>
      <c r="B27" s="2" t="s">
        <v>30</v>
      </c>
      <c r="C27" s="7">
        <v>400000</v>
      </c>
      <c r="D27" s="2" t="s">
        <v>71</v>
      </c>
      <c r="E27" s="2">
        <v>0</v>
      </c>
      <c r="F27" s="2"/>
      <c r="G27" s="2"/>
      <c r="H27" s="2">
        <v>400000</v>
      </c>
      <c r="I27" s="3" t="s">
        <v>81</v>
      </c>
      <c r="J27" s="101">
        <f t="shared" si="0"/>
        <v>400000</v>
      </c>
    </row>
    <row r="28" spans="1:10" x14ac:dyDescent="0.3">
      <c r="A28" s="119" t="s">
        <v>28</v>
      </c>
      <c r="B28" s="119" t="s">
        <v>30</v>
      </c>
      <c r="C28" s="120">
        <f>SUM(C24:C27)</f>
        <v>1353000</v>
      </c>
      <c r="D28" s="119"/>
      <c r="E28" s="119">
        <f>SUM(E24:E27)</f>
        <v>953000</v>
      </c>
      <c r="F28" s="119"/>
      <c r="G28" s="119"/>
      <c r="H28" s="119">
        <f>H27</f>
        <v>400000</v>
      </c>
      <c r="I28" s="119"/>
      <c r="J28" s="101">
        <f>C28-E28-H28</f>
        <v>0</v>
      </c>
    </row>
    <row r="29" spans="1:10" x14ac:dyDescent="0.3">
      <c r="C29" s="101"/>
      <c r="J29" s="101">
        <f t="shared" si="0"/>
        <v>0</v>
      </c>
    </row>
    <row r="30" spans="1:10" x14ac:dyDescent="0.3">
      <c r="A30" s="2" t="s">
        <v>45</v>
      </c>
      <c r="B30" s="2" t="s">
        <v>20</v>
      </c>
      <c r="C30" s="7">
        <v>140000</v>
      </c>
      <c r="D30" s="2" t="s">
        <v>21</v>
      </c>
      <c r="E30" s="2">
        <v>140000</v>
      </c>
      <c r="F30" s="2"/>
      <c r="G30" s="2"/>
      <c r="H30" s="2">
        <v>0</v>
      </c>
      <c r="I30" s="2"/>
      <c r="J30" s="101">
        <f t="shared" si="0"/>
        <v>0</v>
      </c>
    </row>
    <row r="31" spans="1:10" x14ac:dyDescent="0.3">
      <c r="A31" s="119" t="s">
        <v>84</v>
      </c>
      <c r="B31" s="119"/>
      <c r="C31" s="120">
        <f>C30</f>
        <v>140000</v>
      </c>
      <c r="D31" s="119"/>
      <c r="E31" s="119">
        <f>E30</f>
        <v>140000</v>
      </c>
      <c r="F31" s="119"/>
      <c r="G31" s="119"/>
      <c r="H31" s="119"/>
      <c r="I31" s="119"/>
      <c r="J31" s="101">
        <f t="shared" si="0"/>
        <v>0</v>
      </c>
    </row>
    <row r="32" spans="1:10" x14ac:dyDescent="0.3">
      <c r="C32" s="101"/>
      <c r="J32" s="101">
        <f t="shared" si="0"/>
        <v>0</v>
      </c>
    </row>
    <row r="33" spans="1:10" x14ac:dyDescent="0.3">
      <c r="A33" s="2" t="s">
        <v>41</v>
      </c>
      <c r="B33" s="2" t="s">
        <v>8</v>
      </c>
      <c r="C33" s="7">
        <v>180000</v>
      </c>
      <c r="D33" s="2" t="s">
        <v>9</v>
      </c>
      <c r="E33" s="2">
        <v>180000</v>
      </c>
      <c r="F33" s="2"/>
      <c r="G33" s="2"/>
      <c r="H33" s="2">
        <v>0</v>
      </c>
      <c r="I33" s="2"/>
      <c r="J33" s="101">
        <f t="shared" si="0"/>
        <v>0</v>
      </c>
    </row>
    <row r="34" spans="1:10" ht="28.8" x14ac:dyDescent="0.3">
      <c r="A34" s="2" t="s">
        <v>45</v>
      </c>
      <c r="B34" s="2" t="s">
        <v>8</v>
      </c>
      <c r="C34" s="7">
        <v>30000</v>
      </c>
      <c r="D34" s="2" t="s">
        <v>18</v>
      </c>
      <c r="E34" s="7">
        <f>C34-H34</f>
        <v>28093.920000000013</v>
      </c>
      <c r="F34" s="2"/>
      <c r="G34" s="3" t="s">
        <v>75</v>
      </c>
      <c r="H34" s="2">
        <v>1906.0799999999872</v>
      </c>
      <c r="I34" s="3" t="s">
        <v>80</v>
      </c>
      <c r="J34" s="101">
        <f t="shared" si="0"/>
        <v>1906.0799999999872</v>
      </c>
    </row>
    <row r="35" spans="1:10" x14ac:dyDescent="0.3">
      <c r="A35" s="119" t="s">
        <v>28</v>
      </c>
      <c r="B35" s="119" t="s">
        <v>8</v>
      </c>
      <c r="C35" s="120">
        <f>SUM(C33:C34)</f>
        <v>210000</v>
      </c>
      <c r="D35" s="119"/>
      <c r="E35" s="119">
        <f>SUM(E33:E34)</f>
        <v>208093.92</v>
      </c>
      <c r="F35" s="119"/>
      <c r="G35" s="119"/>
      <c r="H35" s="119">
        <f>H34</f>
        <v>1906.0799999999872</v>
      </c>
      <c r="I35" s="119"/>
      <c r="J35" s="101">
        <f>C35-E35-H35</f>
        <v>0</v>
      </c>
    </row>
    <row r="36" spans="1:10" x14ac:dyDescent="0.3">
      <c r="C36" s="101"/>
      <c r="J36" s="101">
        <f t="shared" si="0"/>
        <v>0</v>
      </c>
    </row>
    <row r="37" spans="1:10" x14ac:dyDescent="0.3">
      <c r="A37" s="2" t="s">
        <v>58</v>
      </c>
      <c r="B37" s="2" t="s">
        <v>10</v>
      </c>
      <c r="C37" s="7">
        <v>93060</v>
      </c>
      <c r="D37" s="2" t="s">
        <v>61</v>
      </c>
      <c r="E37" s="2">
        <v>93060</v>
      </c>
      <c r="F37" s="2"/>
      <c r="G37" s="2"/>
      <c r="H37" s="2">
        <v>0</v>
      </c>
      <c r="I37" s="2"/>
      <c r="J37" s="101">
        <f t="shared" si="0"/>
        <v>0</v>
      </c>
    </row>
    <row r="38" spans="1:10" x14ac:dyDescent="0.3">
      <c r="A38" s="2" t="s">
        <v>49</v>
      </c>
      <c r="B38" s="2" t="s">
        <v>10</v>
      </c>
      <c r="C38" s="7">
        <v>35000</v>
      </c>
      <c r="D38" s="2" t="s">
        <v>55</v>
      </c>
      <c r="E38" s="2">
        <v>35000</v>
      </c>
      <c r="F38" s="2"/>
      <c r="G38" s="2"/>
      <c r="H38" s="2">
        <v>0</v>
      </c>
      <c r="I38" s="2"/>
      <c r="J38" s="101">
        <f t="shared" si="0"/>
        <v>0</v>
      </c>
    </row>
    <row r="39" spans="1:10" x14ac:dyDescent="0.3">
      <c r="A39" s="2" t="s">
        <v>39</v>
      </c>
      <c r="B39" s="2" t="s">
        <v>10</v>
      </c>
      <c r="C39" s="7">
        <v>60000</v>
      </c>
      <c r="D39" s="2" t="s">
        <v>35</v>
      </c>
      <c r="E39" s="2">
        <v>60000</v>
      </c>
      <c r="F39" s="2"/>
      <c r="G39" s="2"/>
      <c r="H39" s="2">
        <v>0</v>
      </c>
      <c r="I39" s="2"/>
      <c r="J39" s="101">
        <f t="shared" si="0"/>
        <v>0</v>
      </c>
    </row>
    <row r="40" spans="1:10" x14ac:dyDescent="0.3">
      <c r="A40" s="2" t="s">
        <v>41</v>
      </c>
      <c r="B40" s="2" t="s">
        <v>10</v>
      </c>
      <c r="C40" s="7">
        <v>60000</v>
      </c>
      <c r="D40" s="2" t="s">
        <v>13</v>
      </c>
      <c r="E40" s="2">
        <v>42601</v>
      </c>
      <c r="F40" s="2">
        <v>0</v>
      </c>
      <c r="G40" s="2"/>
      <c r="H40" s="2">
        <v>17399</v>
      </c>
      <c r="I40" s="2" t="s">
        <v>79</v>
      </c>
      <c r="J40" s="101">
        <f t="shared" si="0"/>
        <v>17399</v>
      </c>
    </row>
    <row r="41" spans="1:10" ht="28.8" x14ac:dyDescent="0.3">
      <c r="A41" s="2" t="s">
        <v>45</v>
      </c>
      <c r="B41" s="2" t="s">
        <v>10</v>
      </c>
      <c r="C41" s="7">
        <v>37000</v>
      </c>
      <c r="D41" s="2" t="s">
        <v>19</v>
      </c>
      <c r="E41" s="2">
        <v>11507.7</v>
      </c>
      <c r="F41" s="2"/>
      <c r="G41" s="2"/>
      <c r="H41" s="2">
        <v>25492.3</v>
      </c>
      <c r="I41" s="3" t="s">
        <v>76</v>
      </c>
      <c r="J41" s="101">
        <f t="shared" si="0"/>
        <v>25492.3</v>
      </c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101">
        <f t="shared" si="0"/>
        <v>0</v>
      </c>
    </row>
    <row r="43" spans="1:10" x14ac:dyDescent="0.3">
      <c r="A43" s="2" t="s">
        <v>45</v>
      </c>
      <c r="B43" s="2" t="s">
        <v>10</v>
      </c>
      <c r="C43" s="7">
        <v>50000</v>
      </c>
      <c r="D43" s="2" t="s">
        <v>25</v>
      </c>
      <c r="E43" s="2">
        <v>27000</v>
      </c>
      <c r="F43" s="7">
        <v>50000</v>
      </c>
      <c r="G43" s="2" t="s">
        <v>74</v>
      </c>
      <c r="H43" s="2">
        <v>23000</v>
      </c>
      <c r="I43" s="2"/>
      <c r="J43" s="101">
        <f t="shared" si="0"/>
        <v>-27000</v>
      </c>
    </row>
    <row r="44" spans="1:10" x14ac:dyDescent="0.3">
      <c r="A44" s="119" t="s">
        <v>28</v>
      </c>
      <c r="B44" s="119" t="s">
        <v>10</v>
      </c>
      <c r="C44" s="120">
        <f>SUM(C37:C43)</f>
        <v>335060</v>
      </c>
      <c r="D44" s="119"/>
      <c r="E44" s="119">
        <f>SUM(E37:E43)</f>
        <v>269168.7</v>
      </c>
      <c r="F44" s="119"/>
      <c r="G44" s="119"/>
      <c r="H44" s="119">
        <f>SUM(H37:H43)</f>
        <v>65891.3</v>
      </c>
      <c r="I44" s="121"/>
      <c r="J44" s="101">
        <f>C44-E44-H44</f>
        <v>0</v>
      </c>
    </row>
    <row r="45" spans="1:10" s="126" customFormat="1" x14ac:dyDescent="0.3">
      <c r="A45" s="123"/>
      <c r="B45" s="123"/>
      <c r="C45" s="124"/>
      <c r="D45" s="123"/>
      <c r="E45" s="123"/>
      <c r="F45" s="123"/>
      <c r="G45" s="123"/>
      <c r="H45" s="123"/>
      <c r="I45" s="125"/>
      <c r="J45" s="101">
        <f t="shared" si="0"/>
        <v>0</v>
      </c>
    </row>
    <row r="46" spans="1:10" x14ac:dyDescent="0.3">
      <c r="A46" s="2" t="s">
        <v>91</v>
      </c>
      <c r="B46" s="2" t="s">
        <v>87</v>
      </c>
      <c r="C46" s="7">
        <v>20000</v>
      </c>
      <c r="D46" s="2" t="s">
        <v>85</v>
      </c>
      <c r="E46" s="2">
        <v>20000</v>
      </c>
      <c r="F46" s="2"/>
      <c r="G46" s="2"/>
      <c r="H46" s="2"/>
      <c r="I46" s="3"/>
      <c r="J46" s="101">
        <f t="shared" si="0"/>
        <v>0</v>
      </c>
    </row>
    <row r="47" spans="1:10" x14ac:dyDescent="0.3">
      <c r="A47" s="119" t="s">
        <v>28</v>
      </c>
      <c r="B47" s="119" t="s">
        <v>87</v>
      </c>
      <c r="C47" s="120">
        <v>20000</v>
      </c>
      <c r="D47" s="119"/>
      <c r="E47" s="119">
        <f>E46</f>
        <v>20000</v>
      </c>
      <c r="F47" s="119"/>
      <c r="G47" s="119"/>
      <c r="H47" s="119"/>
      <c r="I47" s="119"/>
      <c r="J47" s="101">
        <f t="shared" si="0"/>
        <v>0</v>
      </c>
    </row>
    <row r="48" spans="1:10" x14ac:dyDescent="0.3">
      <c r="J48" s="101">
        <f t="shared" si="0"/>
        <v>0</v>
      </c>
    </row>
    <row r="49" spans="1:10" x14ac:dyDescent="0.3">
      <c r="A49" s="2" t="s">
        <v>49</v>
      </c>
      <c r="B49" s="2" t="s">
        <v>33</v>
      </c>
      <c r="C49" s="7">
        <v>290000</v>
      </c>
      <c r="D49" s="2" t="s">
        <v>53</v>
      </c>
      <c r="E49" s="2">
        <v>290000</v>
      </c>
      <c r="F49" s="2"/>
      <c r="G49" s="2"/>
      <c r="H49" s="2">
        <v>0</v>
      </c>
      <c r="I49" s="2"/>
      <c r="J49" s="101">
        <f t="shared" si="0"/>
        <v>0</v>
      </c>
    </row>
    <row r="50" spans="1:10" x14ac:dyDescent="0.3">
      <c r="A50" s="2" t="s">
        <v>39</v>
      </c>
      <c r="B50" s="2" t="s">
        <v>33</v>
      </c>
      <c r="C50" s="7">
        <v>600000</v>
      </c>
      <c r="D50" s="2" t="s">
        <v>34</v>
      </c>
      <c r="E50" s="2">
        <v>448000</v>
      </c>
      <c r="F50" s="2"/>
      <c r="G50" s="2"/>
      <c r="H50" s="2">
        <v>152000</v>
      </c>
      <c r="I50" s="2"/>
      <c r="J50" s="101">
        <f t="shared" si="0"/>
        <v>152000</v>
      </c>
    </row>
    <row r="51" spans="1:10" x14ac:dyDescent="0.3">
      <c r="A51" s="119" t="s">
        <v>28</v>
      </c>
      <c r="B51" s="119" t="s">
        <v>33</v>
      </c>
      <c r="C51" s="120">
        <f>SUM(C49:C50)</f>
        <v>890000</v>
      </c>
      <c r="D51" s="119"/>
      <c r="E51" s="119">
        <f>SUM(E49:E50)</f>
        <v>738000</v>
      </c>
      <c r="F51" s="119"/>
      <c r="G51" s="119"/>
      <c r="H51" s="119">
        <f>H50</f>
        <v>152000</v>
      </c>
      <c r="I51" s="119"/>
      <c r="J51" s="101">
        <f>C51-E51-H51</f>
        <v>0</v>
      </c>
    </row>
    <row r="52" spans="1:10" ht="43.2" x14ac:dyDescent="0.3">
      <c r="A52" s="2" t="s">
        <v>41</v>
      </c>
      <c r="B52" s="2" t="s">
        <v>12</v>
      </c>
      <c r="C52" s="7">
        <v>84696</v>
      </c>
      <c r="D52" s="2" t="s">
        <v>11</v>
      </c>
      <c r="E52" s="2">
        <v>84696</v>
      </c>
      <c r="F52" s="2">
        <v>455304</v>
      </c>
      <c r="G52" s="3" t="s">
        <v>43</v>
      </c>
      <c r="H52" s="2">
        <v>0</v>
      </c>
      <c r="I52" s="3" t="s">
        <v>44</v>
      </c>
      <c r="J52" s="101">
        <f t="shared" si="0"/>
        <v>-455304</v>
      </c>
    </row>
    <row r="53" spans="1:10" x14ac:dyDescent="0.3">
      <c r="A53" s="2" t="s">
        <v>45</v>
      </c>
      <c r="B53" s="2" t="s">
        <v>23</v>
      </c>
      <c r="C53" s="7">
        <v>140000</v>
      </c>
      <c r="D53" s="2" t="s">
        <v>24</v>
      </c>
      <c r="E53" s="2">
        <v>140000</v>
      </c>
      <c r="F53" s="2"/>
      <c r="G53" s="2"/>
      <c r="H53" s="2">
        <v>0</v>
      </c>
      <c r="I53" s="2"/>
      <c r="J53" s="101">
        <f t="shared" si="0"/>
        <v>0</v>
      </c>
    </row>
    <row r="54" spans="1:10" x14ac:dyDescent="0.3">
      <c r="A54" s="2" t="s">
        <v>92</v>
      </c>
      <c r="B54" s="2" t="s">
        <v>23</v>
      </c>
      <c r="C54" s="7">
        <v>50000</v>
      </c>
      <c r="D54" s="2" t="s">
        <v>86</v>
      </c>
      <c r="E54" s="7">
        <v>50000</v>
      </c>
      <c r="F54" s="2"/>
      <c r="G54" s="2"/>
      <c r="H54" s="2"/>
      <c r="I54" s="2"/>
      <c r="J54" s="101">
        <f t="shared" si="0"/>
        <v>0</v>
      </c>
    </row>
    <row r="55" spans="1:10" x14ac:dyDescent="0.3">
      <c r="A55" s="119" t="s">
        <v>28</v>
      </c>
      <c r="B55" s="119"/>
      <c r="C55" s="120">
        <f>SUM(C52:C54)</f>
        <v>274696</v>
      </c>
      <c r="D55" s="119"/>
      <c r="E55" s="119">
        <f>SUM(E52:E54)</f>
        <v>274696</v>
      </c>
      <c r="F55" s="119"/>
      <c r="G55" s="119"/>
      <c r="H55" s="119">
        <v>0</v>
      </c>
      <c r="I55" s="119"/>
      <c r="J55" s="101">
        <f>C55-E55</f>
        <v>0</v>
      </c>
    </row>
    <row r="56" spans="1:10" s="126" customFormat="1" x14ac:dyDescent="0.3">
      <c r="A56" s="123"/>
      <c r="B56" s="123"/>
      <c r="C56" s="124"/>
      <c r="D56" s="123"/>
      <c r="E56" s="123"/>
      <c r="F56" s="123"/>
      <c r="G56" s="123"/>
      <c r="H56" s="123"/>
      <c r="I56" s="123"/>
      <c r="J56" s="101">
        <f t="shared" si="0"/>
        <v>0</v>
      </c>
    </row>
    <row r="57" spans="1:10" x14ac:dyDescent="0.3">
      <c r="A57" s="2" t="s">
        <v>67</v>
      </c>
      <c r="B57" s="2" t="s">
        <v>64</v>
      </c>
      <c r="C57" s="7">
        <v>1171042</v>
      </c>
      <c r="D57" s="2" t="s">
        <v>65</v>
      </c>
      <c r="E57" s="2">
        <v>1171042</v>
      </c>
      <c r="F57" s="2"/>
      <c r="G57" s="2"/>
      <c r="H57" s="2">
        <v>0</v>
      </c>
      <c r="I57" s="2"/>
      <c r="J57" s="101">
        <f t="shared" si="0"/>
        <v>0</v>
      </c>
    </row>
    <row r="58" spans="1:10" x14ac:dyDescent="0.3">
      <c r="A58" s="119" t="s">
        <v>28</v>
      </c>
      <c r="B58" s="119" t="s">
        <v>64</v>
      </c>
      <c r="C58" s="120">
        <v>1171042</v>
      </c>
      <c r="D58" s="119"/>
      <c r="E58" s="119">
        <f>E57</f>
        <v>1171042</v>
      </c>
      <c r="F58" s="119"/>
      <c r="G58" s="119"/>
      <c r="H58" s="119"/>
      <c r="I58" s="119"/>
      <c r="J58" s="101">
        <f t="shared" si="0"/>
        <v>0</v>
      </c>
    </row>
    <row r="59" spans="1:10" s="126" customFormat="1" x14ac:dyDescent="0.3">
      <c r="A59" s="127"/>
      <c r="B59" s="127"/>
      <c r="C59" s="128"/>
      <c r="D59" s="127"/>
      <c r="E59" s="127"/>
      <c r="F59" s="127"/>
      <c r="G59" s="127"/>
      <c r="H59" s="127"/>
      <c r="I59" s="127"/>
      <c r="J59" s="101">
        <f t="shared" si="0"/>
        <v>0</v>
      </c>
    </row>
    <row r="60" spans="1:10" x14ac:dyDescent="0.3">
      <c r="A60" s="2" t="s">
        <v>58</v>
      </c>
      <c r="B60" s="2" t="s">
        <v>12</v>
      </c>
      <c r="C60" s="7">
        <v>35000</v>
      </c>
      <c r="D60" s="2" t="s">
        <v>62</v>
      </c>
      <c r="E60" s="2">
        <v>35000</v>
      </c>
      <c r="F60" s="2"/>
      <c r="G60" s="2"/>
      <c r="H60" s="2">
        <v>0</v>
      </c>
      <c r="I60" s="2"/>
      <c r="J60" s="101">
        <f t="shared" si="0"/>
        <v>0</v>
      </c>
    </row>
    <row r="61" spans="1:10" x14ac:dyDescent="0.3">
      <c r="A61" s="2" t="s">
        <v>58</v>
      </c>
      <c r="B61" s="2" t="s">
        <v>12</v>
      </c>
      <c r="C61" s="7">
        <v>256642</v>
      </c>
      <c r="D61" s="2" t="s">
        <v>60</v>
      </c>
      <c r="E61" s="2">
        <v>256642</v>
      </c>
      <c r="F61" s="2"/>
      <c r="G61" s="2"/>
      <c r="H61" s="2">
        <v>0</v>
      </c>
      <c r="I61" s="2"/>
      <c r="J61" s="101">
        <f t="shared" si="0"/>
        <v>0</v>
      </c>
    </row>
    <row r="62" spans="1:10" ht="28.8" x14ac:dyDescent="0.3">
      <c r="A62" s="2" t="s">
        <v>77</v>
      </c>
      <c r="B62" s="2" t="s">
        <v>12</v>
      </c>
      <c r="C62" s="7">
        <v>1017000</v>
      </c>
      <c r="D62" s="3" t="s">
        <v>70</v>
      </c>
      <c r="E62" s="2">
        <v>540.73</v>
      </c>
      <c r="F62" s="2"/>
      <c r="G62" s="2"/>
      <c r="H62" s="2">
        <v>1016459.27</v>
      </c>
      <c r="I62" s="3" t="s">
        <v>73</v>
      </c>
      <c r="J62" s="101">
        <f t="shared" si="0"/>
        <v>1016459.27</v>
      </c>
    </row>
    <row r="63" spans="1:10" ht="28.8" x14ac:dyDescent="0.3">
      <c r="A63" s="2" t="s">
        <v>45</v>
      </c>
      <c r="B63" s="2" t="s">
        <v>12</v>
      </c>
      <c r="C63" s="7">
        <v>470000</v>
      </c>
      <c r="D63" s="2" t="s">
        <v>26</v>
      </c>
      <c r="E63" s="2">
        <v>177856</v>
      </c>
      <c r="F63" s="2"/>
      <c r="G63" s="2"/>
      <c r="H63" s="2">
        <v>292144</v>
      </c>
      <c r="I63" s="3" t="s">
        <v>78</v>
      </c>
      <c r="J63" s="101">
        <f t="shared" si="0"/>
        <v>292144</v>
      </c>
    </row>
    <row r="64" spans="1:10" x14ac:dyDescent="0.3">
      <c r="A64" s="119" t="s">
        <v>28</v>
      </c>
      <c r="B64" s="119" t="s">
        <v>12</v>
      </c>
      <c r="C64" s="120">
        <f>C61+C60+C62+C63</f>
        <v>1778642</v>
      </c>
      <c r="D64" s="119"/>
      <c r="E64" s="119">
        <f>SUM(E60:E63)</f>
        <v>470038.73</v>
      </c>
      <c r="F64" s="119"/>
      <c r="G64" s="119"/>
      <c r="H64" s="119">
        <f>SUM(H60:H63)</f>
        <v>1308603.27</v>
      </c>
      <c r="I64" s="119"/>
      <c r="J64" s="101">
        <f t="shared" si="0"/>
        <v>1308603.27</v>
      </c>
    </row>
    <row r="65" spans="1:10" s="126" customFormat="1" x14ac:dyDescent="0.3">
      <c r="A65" s="123"/>
      <c r="B65" s="123"/>
      <c r="C65" s="124"/>
      <c r="D65" s="123"/>
      <c r="E65" s="123"/>
      <c r="F65" s="123"/>
      <c r="G65" s="123"/>
      <c r="H65" s="123"/>
      <c r="I65" s="123"/>
      <c r="J65" s="101">
        <f t="shared" si="0"/>
        <v>0</v>
      </c>
    </row>
    <row r="66" spans="1:10" x14ac:dyDescent="0.3">
      <c r="A66" s="129" t="s">
        <v>89</v>
      </c>
      <c r="B66" s="129"/>
      <c r="C66" s="130">
        <f>C5+C12+C16+C22+C28+C31+C35+C44+C47+C51+C55+C58+C64</f>
        <v>9492292</v>
      </c>
      <c r="D66" s="130"/>
      <c r="E66" s="129">
        <f>E64+E58+E55+E51+E47+E44+E35+E31+E28+E22+E16+E12+E5</f>
        <v>7333891.3499999996</v>
      </c>
      <c r="F66" s="129"/>
      <c r="G66" s="129"/>
      <c r="H66" s="129">
        <f>H64+H58+H55+H51+H47+H44+H35+H31+H28+H22+H16+H12+H5</f>
        <v>2158400.6500000004</v>
      </c>
      <c r="I66" s="129"/>
      <c r="J66" s="101">
        <f>C66-E66-H66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FO_2013-2019</vt:lpstr>
      <vt:lpstr>FO po súčastiach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Faktor</cp:lastModifiedBy>
  <cp:lastPrinted>2020-04-15T09:04:35Z</cp:lastPrinted>
  <dcterms:created xsi:type="dcterms:W3CDTF">2019-01-08T07:49:20Z</dcterms:created>
  <dcterms:modified xsi:type="dcterms:W3CDTF">2020-06-24T17:54:44Z</dcterms:modified>
</cp:coreProperties>
</file>